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teaching\econstat\2025\homework\hw1\"/>
    </mc:Choice>
  </mc:AlternateContent>
  <xr:revisionPtr revIDLastSave="0" documentId="13_ncr:1_{6CD558D1-3730-458A-9CD7-24581F4C9A4D}" xr6:coauthVersionLast="47" xr6:coauthVersionMax="47" xr10:uidLastSave="{00000000-0000-0000-0000-000000000000}"/>
  <bookViews>
    <workbookView xWindow="-110" yWindow="-110" windowWidth="38620" windowHeight="21100" activeTab="4" xr2:uid="{00000000-000D-0000-FFFF-FFFF00000000}"/>
  </bookViews>
  <sheets>
    <sheet name="Q2-1" sheetId="5" r:id="rId1"/>
    <sheet name="Q2-2" sheetId="6" r:id="rId2"/>
    <sheet name="Q2-3" sheetId="7" r:id="rId3"/>
    <sheet name="Q2-4" sheetId="4" r:id="rId4"/>
    <sheet name="Q2-5" sheetId="8" r:id="rId5"/>
  </sheets>
  <definedNames>
    <definedName name="_xlchart.v1.0" hidden="1">'Q2-1'!$A$1:$A$80</definedName>
    <definedName name="_xlnm.Print_Area" localSheetId="0">'Q2-1'!$C$1:$U$27</definedName>
    <definedName name="_xlnm.Print_Area" localSheetId="1">'Q2-2'!$F$1:$Q$19</definedName>
    <definedName name="_xlnm.Print_Area" localSheetId="2">'Q2-3'!$A$1:$M$35</definedName>
    <definedName name="_xlnm.Print_Area" localSheetId="3">'Q2-4'!$A$1:$E$7</definedName>
    <definedName name="_xlnm.Print_Area" localSheetId="4">'Q2-5'!$A$1:$F$14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8" l="1"/>
  <c r="C14" i="8" s="1"/>
  <c r="F14" i="8" s="1"/>
  <c r="C10" i="8"/>
  <c r="C9" i="8"/>
  <c r="C8" i="8" s="1"/>
  <c r="D6" i="8"/>
  <c r="D5" i="8"/>
  <c r="C5" i="8"/>
  <c r="C6" i="8" s="1"/>
  <c r="D6" i="4"/>
  <c r="C6" i="4"/>
  <c r="B6" i="4"/>
  <c r="E6" i="4" s="1"/>
  <c r="B3" i="4"/>
  <c r="D7" i="4" s="1"/>
  <c r="F6" i="8" l="1"/>
  <c r="B7" i="4"/>
  <c r="E7" i="4" s="1"/>
  <c r="C7" i="4"/>
  <c r="I19" i="7" l="1"/>
  <c r="I17" i="7"/>
  <c r="E18" i="7"/>
  <c r="E17" i="7"/>
  <c r="E16" i="7"/>
  <c r="C6" i="7" l="1"/>
  <c r="B6" i="7"/>
  <c r="D5" i="7"/>
  <c r="D4" i="7"/>
  <c r="D3" i="7"/>
  <c r="D6" i="7" l="1"/>
  <c r="C17" i="7" l="1"/>
  <c r="D17" i="7" s="1"/>
  <c r="B17" i="7"/>
  <c r="C12" i="7"/>
  <c r="B12" i="7"/>
  <c r="C11" i="7"/>
  <c r="B11" i="7"/>
  <c r="C10" i="7"/>
  <c r="B10" i="7"/>
  <c r="E5" i="7"/>
  <c r="E4" i="7"/>
  <c r="E3" i="7"/>
  <c r="B16" i="7"/>
  <c r="C18" i="7"/>
  <c r="D18" i="7" s="1"/>
  <c r="F17" i="7" l="1"/>
  <c r="B18" i="7"/>
  <c r="F18" i="7" s="1"/>
  <c r="C16" i="7"/>
  <c r="D16" i="7" s="1"/>
  <c r="I15" i="7" s="1"/>
  <c r="I3" i="7"/>
  <c r="I5" i="7"/>
  <c r="J15" i="5"/>
  <c r="F16" i="7" l="1"/>
  <c r="I18" i="7" s="1"/>
  <c r="I6" i="7"/>
  <c r="I4" i="7"/>
  <c r="I10" i="7"/>
  <c r="G8" i="6"/>
  <c r="G7" i="6"/>
  <c r="I11" i="7" l="1"/>
  <c r="H5" i="6"/>
  <c r="H4" i="6"/>
  <c r="H3" i="6"/>
  <c r="H2" i="6"/>
  <c r="G5" i="6"/>
  <c r="G4" i="6"/>
  <c r="G3" i="6"/>
  <c r="G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G25" i="5"/>
  <c r="G24" i="5"/>
  <c r="G23" i="5"/>
  <c r="G22" i="5"/>
  <c r="G18" i="5"/>
  <c r="G17" i="5"/>
  <c r="J17" i="5" s="1"/>
  <c r="G16" i="5"/>
  <c r="J16" i="5" s="1"/>
  <c r="G15" i="5"/>
  <c r="G14" i="5"/>
  <c r="J14" i="5" l="1"/>
  <c r="J18" i="5"/>
  <c r="G10" i="6"/>
  <c r="G9" i="6"/>
  <c r="I10" i="5"/>
  <c r="I9" i="5"/>
  <c r="I8" i="5"/>
  <c r="I7" i="5"/>
  <c r="I6" i="5"/>
  <c r="I5" i="5"/>
  <c r="I4" i="5"/>
  <c r="I3" i="5"/>
  <c r="I2" i="5"/>
  <c r="E2" i="5"/>
  <c r="G10" i="5" l="1"/>
  <c r="H10" i="5" s="1"/>
  <c r="G9" i="5"/>
  <c r="H9" i="5" s="1"/>
  <c r="G8" i="5"/>
  <c r="H8" i="5" s="1"/>
  <c r="G6" i="5"/>
  <c r="H6" i="5" s="1"/>
  <c r="G5" i="5"/>
  <c r="H5" i="5" s="1"/>
  <c r="G3" i="5"/>
  <c r="H3" i="5" s="1"/>
  <c r="G2" i="5"/>
  <c r="C3" i="5"/>
  <c r="E3" i="5" s="1"/>
  <c r="C4" i="5" s="1"/>
  <c r="E4" i="5" s="1"/>
  <c r="C5" i="5" s="1"/>
  <c r="E5" i="5" s="1"/>
  <c r="C6" i="5" s="1"/>
  <c r="E6" i="5" s="1"/>
  <c r="C7" i="5" s="1"/>
  <c r="E7" i="5" s="1"/>
  <c r="C8" i="5" s="1"/>
  <c r="E8" i="5" s="1"/>
  <c r="C9" i="5" s="1"/>
  <c r="E9" i="5" s="1"/>
  <c r="C10" i="5" s="1"/>
  <c r="E10" i="5" l="1"/>
  <c r="F10" i="5" s="1"/>
  <c r="H2" i="5"/>
  <c r="G4" i="5"/>
  <c r="H4" i="5" s="1"/>
  <c r="F2" i="5"/>
  <c r="G7" i="5"/>
  <c r="H7" i="5" s="1"/>
  <c r="F3" i="5" l="1"/>
  <c r="F4" i="5" l="1"/>
  <c r="F5" i="5" l="1"/>
  <c r="F6" i="5" l="1"/>
  <c r="F7" i="5" l="1"/>
  <c r="F9" i="5" l="1"/>
  <c r="F8" i="5"/>
</calcChain>
</file>

<file path=xl/sharedStrings.xml><?xml version="1.0" encoding="utf-8"?>
<sst xmlns="http://schemas.openxmlformats.org/spreadsheetml/2006/main" count="92" uniqueCount="69">
  <si>
    <t>p =</t>
    <phoneticPr fontId="2"/>
  </si>
  <si>
    <t>n =</t>
    <phoneticPr fontId="2"/>
  </si>
  <si>
    <t>X</t>
    <phoneticPr fontId="2"/>
  </si>
  <si>
    <t>E(X) =</t>
    <phoneticPr fontId="2"/>
  </si>
  <si>
    <t>E(Y) =</t>
    <phoneticPr fontId="2"/>
  </si>
  <si>
    <t>Cov(X,Y) =</t>
    <phoneticPr fontId="2"/>
  </si>
  <si>
    <t>Var(X) =</t>
    <phoneticPr fontId="2"/>
  </si>
  <si>
    <t>Var(Y) =</t>
    <phoneticPr fontId="2"/>
  </si>
  <si>
    <t>Corr(X,Y) =</t>
    <phoneticPr fontId="2"/>
  </si>
  <si>
    <t>E{E(Y|X)} =</t>
    <phoneticPr fontId="2"/>
  </si>
  <si>
    <t>E(Y|X)</t>
    <phoneticPr fontId="2"/>
  </si>
  <si>
    <t>~</t>
    <phoneticPr fontId="2"/>
  </si>
  <si>
    <t>~</t>
    <phoneticPr fontId="2"/>
  </si>
  <si>
    <t>Min</t>
    <phoneticPr fontId="2"/>
  </si>
  <si>
    <t>Q1</t>
    <phoneticPr fontId="2"/>
  </si>
  <si>
    <t>Q2</t>
    <phoneticPr fontId="2"/>
  </si>
  <si>
    <t>Q3</t>
    <phoneticPr fontId="2"/>
  </si>
  <si>
    <t>Max</t>
    <phoneticPr fontId="2"/>
  </si>
  <si>
    <r>
      <t>Y</t>
    </r>
    <r>
      <rPr>
        <sz val="11"/>
        <color theme="1"/>
        <rFont val="游ゴシック"/>
        <family val="2"/>
        <charset val="128"/>
      </rPr>
      <t>の周辺確率</t>
    </r>
    <rPh sb="2" eb="4">
      <t>シュウヘン</t>
    </rPh>
    <rPh sb="4" eb="6">
      <t>カクリツ</t>
    </rPh>
    <phoneticPr fontId="2"/>
  </si>
  <si>
    <r>
      <t>X</t>
    </r>
    <r>
      <rPr>
        <sz val="11"/>
        <color theme="1"/>
        <rFont val="游ゴシック"/>
        <family val="2"/>
        <charset val="128"/>
      </rPr>
      <t>の周辺確率</t>
    </r>
    <rPh sb="2" eb="4">
      <t>シュウヘン</t>
    </rPh>
    <rPh sb="4" eb="6">
      <t>カクリツ</t>
    </rPh>
    <phoneticPr fontId="2"/>
  </si>
  <si>
    <r>
      <rPr>
        <sz val="11"/>
        <color theme="1"/>
        <rFont val="游ゴシック"/>
        <family val="2"/>
        <charset val="128"/>
      </rPr>
      <t>度　数</t>
    </r>
    <phoneticPr fontId="2"/>
  </si>
  <si>
    <r>
      <rPr>
        <sz val="11"/>
        <color theme="1"/>
        <rFont val="游ゴシック"/>
        <family val="2"/>
        <charset val="128"/>
      </rPr>
      <t>平均値</t>
    </r>
    <rPh sb="0" eb="2">
      <t>ヘイキン</t>
    </rPh>
    <rPh sb="2" eb="3">
      <t>アタイ</t>
    </rPh>
    <phoneticPr fontId="2"/>
  </si>
  <si>
    <r>
      <rPr>
        <sz val="11"/>
        <color theme="1"/>
        <rFont val="游ゴシック"/>
        <family val="2"/>
        <charset val="128"/>
      </rPr>
      <t>中央値</t>
    </r>
    <rPh sb="0" eb="2">
      <t>チュウオウ</t>
    </rPh>
    <rPh sb="2" eb="3">
      <t>チ</t>
    </rPh>
    <phoneticPr fontId="2"/>
  </si>
  <si>
    <r>
      <rPr>
        <sz val="11"/>
        <color theme="1"/>
        <rFont val="游ゴシック"/>
        <family val="2"/>
        <charset val="128"/>
      </rPr>
      <t>分散</t>
    </r>
    <rPh sb="0" eb="2">
      <t>ブンサン</t>
    </rPh>
    <phoneticPr fontId="2"/>
  </si>
  <si>
    <r>
      <rPr>
        <sz val="11"/>
        <color theme="1"/>
        <rFont val="游ゴシック"/>
        <family val="2"/>
        <charset val="128"/>
      </rPr>
      <t>標準偏差</t>
    </r>
    <rPh sb="0" eb="2">
      <t>ヒョウジュン</t>
    </rPh>
    <rPh sb="2" eb="4">
      <t>ヘンサ</t>
    </rPh>
    <phoneticPr fontId="2"/>
  </si>
  <si>
    <r>
      <rPr>
        <sz val="11"/>
        <color theme="1"/>
        <rFont val="游ゴシック"/>
        <family val="2"/>
        <charset val="128"/>
      </rPr>
      <t>階　級</t>
    </r>
    <phoneticPr fontId="2"/>
  </si>
  <si>
    <r>
      <rPr>
        <sz val="11"/>
        <color theme="1"/>
        <rFont val="游ゴシック"/>
        <family val="2"/>
        <charset val="128"/>
      </rPr>
      <t>階級値</t>
    </r>
    <phoneticPr fontId="2"/>
  </si>
  <si>
    <r>
      <rPr>
        <sz val="11"/>
        <color theme="1"/>
        <rFont val="游ゴシック"/>
        <family val="2"/>
        <charset val="128"/>
      </rPr>
      <t>相対度数</t>
    </r>
    <phoneticPr fontId="2"/>
  </si>
  <si>
    <r>
      <rPr>
        <sz val="11"/>
        <color theme="1"/>
        <rFont val="游ゴシック"/>
        <family val="2"/>
        <charset val="128"/>
      </rPr>
      <t>累積度数</t>
    </r>
    <phoneticPr fontId="2"/>
  </si>
  <si>
    <r>
      <t>r</t>
    </r>
    <r>
      <rPr>
        <vertAlign val="subscript"/>
        <sz val="11"/>
        <color theme="1"/>
        <rFont val="Arial"/>
        <family val="2"/>
      </rPr>
      <t>XY</t>
    </r>
    <phoneticPr fontId="2"/>
  </si>
  <si>
    <r>
      <rPr>
        <sz val="11"/>
        <color theme="1"/>
        <rFont val="游ゴシック"/>
        <family val="2"/>
        <charset val="128"/>
      </rPr>
      <t>身長</t>
    </r>
  </si>
  <si>
    <r>
      <rPr>
        <sz val="11"/>
        <color theme="1"/>
        <rFont val="游ゴシック"/>
        <family val="2"/>
        <charset val="128"/>
      </rPr>
      <t>順位</t>
    </r>
    <rPh sb="0" eb="2">
      <t>ジュンイ</t>
    </rPh>
    <phoneticPr fontId="2"/>
  </si>
  <si>
    <r>
      <rPr>
        <sz val="11"/>
        <color theme="1"/>
        <rFont val="游ゴシック"/>
        <family val="2"/>
        <charset val="128"/>
      </rPr>
      <t>体重</t>
    </r>
  </si>
  <si>
    <r>
      <rPr>
        <sz val="11"/>
        <color theme="1"/>
        <rFont val="游ゴシック"/>
        <family val="2"/>
        <charset val="128"/>
      </rPr>
      <t>共分散</t>
    </r>
    <rPh sb="0" eb="3">
      <t>キョウブンサン</t>
    </rPh>
    <phoneticPr fontId="2"/>
  </si>
  <si>
    <r>
      <rPr>
        <sz val="11"/>
        <color theme="1"/>
        <rFont val="游ゴシック"/>
        <family val="2"/>
        <charset val="128"/>
      </rPr>
      <t>【直接】</t>
    </r>
    <rPh sb="1" eb="3">
      <t>チョクセツ</t>
    </rPh>
    <phoneticPr fontId="2"/>
  </si>
  <si>
    <r>
      <rPr>
        <sz val="11"/>
        <color theme="1"/>
        <rFont val="游ゴシック"/>
        <family val="2"/>
        <charset val="128"/>
      </rPr>
      <t>【間接】</t>
    </r>
    <rPh sb="1" eb="3">
      <t>カンセツ</t>
    </rPh>
    <phoneticPr fontId="2"/>
  </si>
  <si>
    <r>
      <rPr>
        <sz val="11"/>
        <color theme="1"/>
        <rFont val="游ゴシック"/>
        <family val="2"/>
        <charset val="128"/>
      </rPr>
      <t>二項</t>
    </r>
    <rPh sb="0" eb="2">
      <t>ニコウ</t>
    </rPh>
    <phoneticPr fontId="2"/>
  </si>
  <si>
    <r>
      <rPr>
        <sz val="11"/>
        <color theme="1"/>
        <rFont val="游ゴシック"/>
        <family val="2"/>
        <charset val="128"/>
      </rPr>
      <t>ポアソン</t>
    </r>
    <phoneticPr fontId="2"/>
  </si>
  <si>
    <t>実現値の積</t>
    <rPh sb="0" eb="2">
      <t>ジツゲン</t>
    </rPh>
    <rPh sb="2" eb="3">
      <t>アタイ</t>
    </rPh>
    <rPh sb="4" eb="5">
      <t>セキ</t>
    </rPh>
    <phoneticPr fontId="2"/>
  </si>
  <si>
    <t>---&gt;</t>
    <phoneticPr fontId="2"/>
  </si>
  <si>
    <t>Min - Q1</t>
    <phoneticPr fontId="2"/>
  </si>
  <si>
    <t>Q2 - Q1</t>
    <phoneticPr fontId="2"/>
  </si>
  <si>
    <t>Q3 - Q2</t>
    <phoneticPr fontId="2"/>
  </si>
  <si>
    <t>Max - Q3</t>
    <phoneticPr fontId="2"/>
  </si>
  <si>
    <r>
      <rPr>
        <sz val="11"/>
        <color theme="1"/>
        <rFont val="Symbol"/>
        <family val="1"/>
        <charset val="2"/>
      </rPr>
      <t>r</t>
    </r>
    <r>
      <rPr>
        <vertAlign val="subscript"/>
        <sz val="11"/>
        <color theme="1"/>
        <rFont val="Arial"/>
        <family val="2"/>
      </rPr>
      <t>XY</t>
    </r>
    <phoneticPr fontId="2"/>
  </si>
  <si>
    <t>X\Y</t>
    <phoneticPr fontId="2"/>
  </si>
  <si>
    <r>
      <t>X</t>
    </r>
    <r>
      <rPr>
        <vertAlign val="superscript"/>
        <sz val="11"/>
        <color theme="1"/>
        <rFont val="Arial"/>
        <family val="2"/>
      </rPr>
      <t>2</t>
    </r>
    <phoneticPr fontId="2"/>
  </si>
  <si>
    <t>-</t>
    <phoneticPr fontId="2"/>
  </si>
  <si>
    <t>同時・周辺確率分布</t>
    <rPh sb="0" eb="2">
      <t>ドウジ</t>
    </rPh>
    <rPh sb="3" eb="5">
      <t>シュウヘン</t>
    </rPh>
    <rPh sb="5" eb="7">
      <t>カクリツ</t>
    </rPh>
    <rPh sb="7" eb="9">
      <t>ブンプ</t>
    </rPh>
    <phoneticPr fontId="2"/>
  </si>
  <si>
    <r>
      <t>Y</t>
    </r>
    <r>
      <rPr>
        <sz val="11"/>
        <color theme="1"/>
        <rFont val="游ゴシック"/>
        <family val="2"/>
        <charset val="128"/>
      </rPr>
      <t>の条件付き確率分布</t>
    </r>
    <rPh sb="2" eb="5">
      <t>ジョウケンツキ</t>
    </rPh>
    <rPh sb="6" eb="8">
      <t>カクリツ</t>
    </rPh>
    <rPh sb="8" eb="10">
      <t>ブンプ</t>
    </rPh>
    <phoneticPr fontId="2"/>
  </si>
  <si>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游ゴシック"/>
        <family val="2"/>
        <charset val="128"/>
        <scheme val="minor"/>
      </rPr>
      <t xml:space="preserve"> =</t>
    </r>
    <phoneticPr fontId="2"/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</si>
  <si>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游ゴシック"/>
        <family val="2"/>
        <charset val="128"/>
        <scheme val="minor"/>
      </rPr>
      <t xml:space="preserve"> =</t>
    </r>
    <phoneticPr fontId="2"/>
  </si>
  <si>
    <t>x</t>
    <phoneticPr fontId="2"/>
  </si>
  <si>
    <t>z</t>
    <phoneticPr fontId="2"/>
  </si>
  <si>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Arial"/>
        <family val="2"/>
      </rPr>
      <t>(z)</t>
    </r>
    <phoneticPr fontId="2"/>
  </si>
  <si>
    <t>(1)</t>
    <phoneticPr fontId="2"/>
  </si>
  <si>
    <t>(2)</t>
    <phoneticPr fontId="2"/>
  </si>
  <si>
    <t>(3)</t>
    <phoneticPr fontId="2"/>
  </si>
  <si>
    <r>
      <rPr>
        <sz val="11"/>
        <color theme="1"/>
        <rFont val="Symbol"/>
        <family val="1"/>
        <charset val="2"/>
      </rPr>
      <t>l</t>
    </r>
    <r>
      <rPr>
        <sz val="11"/>
        <color theme="1"/>
        <rFont val="Arial"/>
        <family val="2"/>
      </rPr>
      <t xml:space="preserve"> =</t>
    </r>
    <phoneticPr fontId="2"/>
  </si>
  <si>
    <r>
      <t>(</t>
    </r>
    <r>
      <rPr>
        <sz val="11"/>
        <color theme="1"/>
        <rFont val="游ゴシック"/>
        <family val="2"/>
        <charset val="128"/>
        <scheme val="minor"/>
      </rPr>
      <t>c=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游ゴシック"/>
        <family val="2"/>
        <charset val="128"/>
        <scheme val="minor"/>
      </rPr>
      <t>+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游ゴシック"/>
        <family val="2"/>
        <charset val="128"/>
        <scheme val="minor"/>
      </rPr>
      <t>c')</t>
    </r>
    <phoneticPr fontId="2"/>
  </si>
  <si>
    <t>(c')</t>
    <phoneticPr fontId="2"/>
  </si>
  <si>
    <t>Var(Y|X)</t>
  </si>
  <si>
    <t>Var{E(Y|X)} =</t>
  </si>
  <si>
    <t>E{Var(Y|X)} =</t>
  </si>
  <si>
    <t>Total</t>
  </si>
  <si>
    <r>
      <t>E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(Y|X)</t>
    </r>
    <phoneticPr fontId="2"/>
  </si>
  <si>
    <t>箱ひげ図【講義で紹介した方法】</t>
    <rPh sb="0" eb="1">
      <t>ハコ</t>
    </rPh>
    <rPh sb="3" eb="4">
      <t>ズ</t>
    </rPh>
    <rPh sb="5" eb="7">
      <t>コウギ</t>
    </rPh>
    <rPh sb="8" eb="10">
      <t>ショウカイ</t>
    </rPh>
    <rPh sb="12" eb="14">
      <t>ホウホウ</t>
    </rPh>
    <phoneticPr fontId="2"/>
  </si>
  <si>
    <t>箱ひげ図【Excel「グラフの挿入」を利用】</t>
    <rPh sb="0" eb="1">
      <t>ハコ</t>
    </rPh>
    <rPh sb="3" eb="4">
      <t>ズ</t>
    </rPh>
    <rPh sb="15" eb="17">
      <t>ソウニュウ</t>
    </rPh>
    <rPh sb="19" eb="21">
      <t>リヨウ</t>
    </rPh>
    <phoneticPr fontId="2"/>
  </si>
  <si>
    <t>3+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</si>
</sst>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0.0000"/>
    <numFmt numFmtId="178" formatCode="0_ "/>
    <numFmt numFmtId="179" formatCode="#,##0.0;[Red]\-#,##0.0"/>
    <numFmt numFmtId="180" formatCode="#\ ???/???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ymbol"/>
      <family val="1"/>
      <charset val="2"/>
    </font>
    <font>
      <sz val="11"/>
      <color theme="1"/>
      <name val="游ゴシック"/>
      <family val="2"/>
      <charset val="128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22" xfId="0" applyFont="1" applyBorder="1">
      <alignment vertical="center"/>
    </xf>
    <xf numFmtId="177" fontId="5" fillId="0" borderId="0" xfId="0" applyNumberFormat="1" applyFont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8" xfId="0" applyFont="1" applyBorder="1">
      <alignment vertical="center"/>
    </xf>
    <xf numFmtId="177" fontId="5" fillId="0" borderId="2" xfId="0" applyNumberFormat="1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176" fontId="5" fillId="0" borderId="24" xfId="0" applyNumberFormat="1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176" fontId="5" fillId="0" borderId="25" xfId="0" applyNumberFormat="1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176" fontId="5" fillId="0" borderId="27" xfId="0" applyNumberFormat="1" applyFont="1" applyBorder="1">
      <alignment vertical="center"/>
    </xf>
    <xf numFmtId="0" fontId="5" fillId="0" borderId="29" xfId="0" applyFont="1" applyBorder="1" applyAlignment="1">
      <alignment horizontal="center" vertical="center"/>
    </xf>
    <xf numFmtId="176" fontId="5" fillId="0" borderId="30" xfId="0" applyNumberFormat="1" applyFont="1" applyBorder="1">
      <alignment vertical="center"/>
    </xf>
    <xf numFmtId="0" fontId="5" fillId="0" borderId="31" xfId="0" applyFont="1" applyBorder="1" applyAlignment="1">
      <alignment horizontal="center" vertical="center"/>
    </xf>
    <xf numFmtId="176" fontId="5" fillId="0" borderId="19" xfId="0" applyNumberFormat="1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176" fontId="5" fillId="0" borderId="33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5" fillId="0" borderId="36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6" fontId="5" fillId="0" borderId="34" xfId="0" applyNumberFormat="1" applyFont="1" applyBorder="1">
      <alignment vertical="center"/>
    </xf>
    <xf numFmtId="176" fontId="5" fillId="0" borderId="35" xfId="0" applyNumberFormat="1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26" xfId="0" applyNumberFormat="1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7" fontId="5" fillId="0" borderId="15" xfId="0" applyNumberFormat="1" applyFont="1" applyBorder="1">
      <alignment vertical="center"/>
    </xf>
    <xf numFmtId="177" fontId="5" fillId="0" borderId="16" xfId="0" applyNumberFormat="1" applyFont="1" applyBorder="1">
      <alignment vertical="center"/>
    </xf>
    <xf numFmtId="177" fontId="5" fillId="0" borderId="3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quotePrefix="1" applyFont="1" applyAlignment="1">
      <alignment horizontal="center" vertical="center"/>
    </xf>
    <xf numFmtId="1" fontId="5" fillId="0" borderId="24" xfId="0" applyNumberFormat="1" applyFont="1" applyBorder="1">
      <alignment vertical="center"/>
    </xf>
    <xf numFmtId="1" fontId="5" fillId="0" borderId="25" xfId="0" applyNumberFormat="1" applyFont="1" applyBorder="1">
      <alignment vertical="center"/>
    </xf>
    <xf numFmtId="1" fontId="5" fillId="0" borderId="27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38" fontId="5" fillId="0" borderId="0" xfId="1" applyFont="1" applyBorder="1" applyAlignment="1">
      <alignment horizontal="center" vertical="center"/>
    </xf>
    <xf numFmtId="0" fontId="5" fillId="0" borderId="0" xfId="0" quotePrefix="1" applyFont="1">
      <alignment vertical="center"/>
    </xf>
    <xf numFmtId="0" fontId="5" fillId="0" borderId="29" xfId="0" quotePrefix="1" applyFont="1" applyBorder="1" applyAlignment="1">
      <alignment horizontal="center" vertical="center"/>
    </xf>
    <xf numFmtId="38" fontId="5" fillId="0" borderId="38" xfId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center" vertical="center"/>
    </xf>
    <xf numFmtId="38" fontId="5" fillId="0" borderId="39" xfId="1" applyFont="1" applyBorder="1" applyAlignment="1">
      <alignment horizontal="center" vertical="center"/>
    </xf>
    <xf numFmtId="178" fontId="5" fillId="0" borderId="20" xfId="0" applyNumberFormat="1" applyFont="1" applyBorder="1" applyAlignment="1">
      <alignment horizontal="center" vertical="center"/>
    </xf>
    <xf numFmtId="176" fontId="5" fillId="0" borderId="27" xfId="0" quotePrefix="1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38" fontId="5" fillId="0" borderId="24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4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0" xfId="1" applyFont="1" applyFill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79" fontId="5" fillId="0" borderId="1" xfId="1" applyNumberFormat="1" applyFont="1" applyBorder="1">
      <alignment vertical="center"/>
    </xf>
    <xf numFmtId="2" fontId="5" fillId="0" borderId="0" xfId="0" quotePrefix="1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13" fontId="5" fillId="0" borderId="0" xfId="0" applyNumberFormat="1" applyFont="1" applyAlignment="1">
      <alignment horizontal="center" vertical="center"/>
    </xf>
    <xf numFmtId="13" fontId="5" fillId="0" borderId="10" xfId="0" applyNumberFormat="1" applyFont="1" applyBorder="1" applyAlignment="1">
      <alignment horizontal="center" vertical="center"/>
    </xf>
    <xf numFmtId="13" fontId="5" fillId="0" borderId="40" xfId="0" applyNumberFormat="1" applyFont="1" applyBorder="1" applyAlignment="1">
      <alignment horizontal="center" vertical="center"/>
    </xf>
    <xf numFmtId="13" fontId="5" fillId="0" borderId="33" xfId="0" applyNumberFormat="1" applyFont="1" applyBorder="1" applyAlignment="1">
      <alignment horizontal="right" vertical="center"/>
    </xf>
    <xf numFmtId="13" fontId="5" fillId="0" borderId="0" xfId="0" applyNumberFormat="1" applyFont="1" applyAlignment="1">
      <alignment horizontal="right" vertical="center"/>
    </xf>
    <xf numFmtId="13" fontId="5" fillId="0" borderId="0" xfId="0" applyNumberFormat="1" applyFont="1">
      <alignment vertical="center"/>
    </xf>
    <xf numFmtId="13" fontId="5" fillId="0" borderId="0" xfId="1" applyNumberFormat="1" applyFont="1" applyBorder="1">
      <alignment vertical="center"/>
    </xf>
    <xf numFmtId="13" fontId="5" fillId="0" borderId="0" xfId="1" applyNumberFormat="1" applyFont="1" applyBorder="1" applyAlignment="1">
      <alignment horizontal="center" vertical="center"/>
    </xf>
    <xf numFmtId="13" fontId="5" fillId="0" borderId="2" xfId="0" applyNumberFormat="1" applyFont="1" applyBorder="1" applyAlignment="1">
      <alignment horizontal="center" vertical="center"/>
    </xf>
    <xf numFmtId="13" fontId="5" fillId="0" borderId="8" xfId="0" applyNumberFormat="1" applyFont="1" applyBorder="1" applyAlignment="1">
      <alignment horizontal="center" vertical="center"/>
    </xf>
    <xf numFmtId="0" fontId="8" fillId="0" borderId="0" xfId="0" quotePrefix="1" applyFont="1">
      <alignment vertical="center"/>
    </xf>
    <xf numFmtId="2" fontId="0" fillId="0" borderId="0" xfId="0" quotePrefix="1" applyNumberFormat="1">
      <alignment vertical="center"/>
    </xf>
    <xf numFmtId="0" fontId="5" fillId="0" borderId="42" xfId="0" applyFont="1" applyBorder="1" applyAlignment="1">
      <alignment horizontal="center" vertical="center"/>
    </xf>
    <xf numFmtId="13" fontId="5" fillId="0" borderId="22" xfId="0" applyNumberFormat="1" applyFont="1" applyBorder="1" applyAlignment="1">
      <alignment horizontal="center" vertical="center"/>
    </xf>
    <xf numFmtId="13" fontId="5" fillId="0" borderId="28" xfId="0" applyNumberFormat="1" applyFont="1" applyBorder="1" applyAlignment="1">
      <alignment horizontal="center" vertical="center"/>
    </xf>
    <xf numFmtId="13" fontId="5" fillId="0" borderId="43" xfId="0" applyNumberFormat="1" applyFont="1" applyBorder="1" applyAlignment="1">
      <alignment horizontal="center" vertical="center"/>
    </xf>
    <xf numFmtId="180" fontId="5" fillId="0" borderId="0" xfId="2" applyNumberFormat="1" applyFont="1" applyAlignment="1">
      <alignment horizontal="center" vertical="center"/>
    </xf>
    <xf numFmtId="13" fontId="5" fillId="0" borderId="44" xfId="0" applyNumberFormat="1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69816272965886E-2"/>
          <c:y val="0.10185185185185185"/>
          <c:w val="0.88897462817147854"/>
          <c:h val="0.776859871682706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'Q2-1'!$F$2:$F$10</c:f>
              <c:numCache>
                <c:formatCode>General</c:formatCode>
                <c:ptCount val="9"/>
                <c:pt idx="0">
                  <c:v>144.5</c:v>
                </c:pt>
                <c:pt idx="1">
                  <c:v>147.5</c:v>
                </c:pt>
                <c:pt idx="2">
                  <c:v>150.5</c:v>
                </c:pt>
                <c:pt idx="3">
                  <c:v>153.5</c:v>
                </c:pt>
                <c:pt idx="4">
                  <c:v>156.5</c:v>
                </c:pt>
                <c:pt idx="5">
                  <c:v>159.5</c:v>
                </c:pt>
                <c:pt idx="6">
                  <c:v>162.5</c:v>
                </c:pt>
                <c:pt idx="7">
                  <c:v>165.5</c:v>
                </c:pt>
                <c:pt idx="8">
                  <c:v>168.5</c:v>
                </c:pt>
              </c:numCache>
            </c:numRef>
          </c:cat>
          <c:val>
            <c:numRef>
              <c:f>'Q2-1'!$G$2:$G$10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8</c:v>
                </c:pt>
                <c:pt idx="3">
                  <c:v>10</c:v>
                </c:pt>
                <c:pt idx="4">
                  <c:v>18</c:v>
                </c:pt>
                <c:pt idx="5">
                  <c:v>16</c:v>
                </c:pt>
                <c:pt idx="6">
                  <c:v>14</c:v>
                </c:pt>
                <c:pt idx="7">
                  <c:v>6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C-4926-8DC1-0C066F94E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1225194704"/>
        <c:axId val="1225190960"/>
      </c:barChart>
      <c:catAx>
        <c:axId val="122519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225190960"/>
        <c:crosses val="autoZero"/>
        <c:auto val="1"/>
        <c:lblAlgn val="ctr"/>
        <c:lblOffset val="100"/>
        <c:noMultiLvlLbl val="0"/>
      </c:catAx>
      <c:valAx>
        <c:axId val="122519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22519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73969175448667"/>
          <c:y val="6.043956043956044E-2"/>
          <c:w val="0.80382472823634321"/>
          <c:h val="0.84615384615384615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'Q2-1'!$J$14</c:f>
                <c:numCache>
                  <c:formatCode>General</c:formatCode>
                  <c:ptCount val="1"/>
                  <c:pt idx="0">
                    <c:v>11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'Q2-1'!$J$15</c:f>
              <c:numCache>
                <c:formatCode>0</c:formatCode>
                <c:ptCount val="1"/>
                <c:pt idx="0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3-446D-809D-4C7D2EA7312A}"/>
            </c:ext>
          </c:extLst>
        </c:ser>
        <c:ser>
          <c:idx val="1"/>
          <c:order val="1"/>
          <c:spPr>
            <a:noFill/>
            <a:ln w="12700"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'Q2-1'!$J$16</c:f>
              <c:numCache>
                <c:formatCode>0</c:formatCode>
                <c:ptCount val="1"/>
                <c:pt idx="0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3-446D-809D-4C7D2EA7312A}"/>
            </c:ext>
          </c:extLst>
        </c:ser>
        <c:ser>
          <c:idx val="2"/>
          <c:order val="2"/>
          <c:spPr>
            <a:noFill/>
            <a:ln w="12700"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'Q2-1'!$J$18</c:f>
                <c:numCache>
                  <c:formatCode>General</c:formatCode>
                  <c:ptCount val="1"/>
                  <c:pt idx="0">
                    <c:v>7.75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'Q2-1'!$J$17</c:f>
              <c:numCache>
                <c:formatCode>0</c:formatCode>
                <c:ptCount val="1"/>
                <c:pt idx="0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3-446D-809D-4C7D2EA73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1812287"/>
        <c:axId val="1141807295"/>
      </c:barChart>
      <c:catAx>
        <c:axId val="1141812287"/>
        <c:scaling>
          <c:orientation val="minMax"/>
        </c:scaling>
        <c:delete val="1"/>
        <c:axPos val="b"/>
        <c:majorTickMark val="none"/>
        <c:minorTickMark val="none"/>
        <c:tickLblPos val="nextTo"/>
        <c:crossAx val="1141807295"/>
        <c:crosses val="autoZero"/>
        <c:auto val="1"/>
        <c:lblAlgn val="ctr"/>
        <c:lblOffset val="100"/>
        <c:noMultiLvlLbl val="0"/>
      </c:catAx>
      <c:valAx>
        <c:axId val="1141807295"/>
        <c:scaling>
          <c:orientation val="minMax"/>
          <c:max val="17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141812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72243242321983"/>
          <c:y val="6.6485374895148414E-2"/>
          <c:w val="0.82144412346184015"/>
          <c:h val="0.7936693319262927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'Q2-2'!$A$2:$A$51</c:f>
              <c:numCache>
                <c:formatCode>General</c:formatCode>
                <c:ptCount val="50"/>
                <c:pt idx="0">
                  <c:v>172</c:v>
                </c:pt>
                <c:pt idx="1">
                  <c:v>176</c:v>
                </c:pt>
                <c:pt idx="2">
                  <c:v>170</c:v>
                </c:pt>
                <c:pt idx="3">
                  <c:v>174</c:v>
                </c:pt>
                <c:pt idx="4">
                  <c:v>170</c:v>
                </c:pt>
                <c:pt idx="5">
                  <c:v>167</c:v>
                </c:pt>
                <c:pt idx="6">
                  <c:v>175</c:v>
                </c:pt>
                <c:pt idx="7">
                  <c:v>179</c:v>
                </c:pt>
                <c:pt idx="8">
                  <c:v>162</c:v>
                </c:pt>
                <c:pt idx="9">
                  <c:v>169</c:v>
                </c:pt>
                <c:pt idx="10">
                  <c:v>184</c:v>
                </c:pt>
                <c:pt idx="11">
                  <c:v>170</c:v>
                </c:pt>
                <c:pt idx="12">
                  <c:v>167</c:v>
                </c:pt>
                <c:pt idx="13">
                  <c:v>165</c:v>
                </c:pt>
                <c:pt idx="14">
                  <c:v>165</c:v>
                </c:pt>
                <c:pt idx="15">
                  <c:v>175</c:v>
                </c:pt>
                <c:pt idx="16">
                  <c:v>180</c:v>
                </c:pt>
                <c:pt idx="17">
                  <c:v>175</c:v>
                </c:pt>
                <c:pt idx="18">
                  <c:v>163</c:v>
                </c:pt>
                <c:pt idx="19">
                  <c:v>175</c:v>
                </c:pt>
                <c:pt idx="20">
                  <c:v>167</c:v>
                </c:pt>
                <c:pt idx="21">
                  <c:v>172</c:v>
                </c:pt>
                <c:pt idx="22">
                  <c:v>173</c:v>
                </c:pt>
                <c:pt idx="23">
                  <c:v>173</c:v>
                </c:pt>
                <c:pt idx="24">
                  <c:v>165</c:v>
                </c:pt>
                <c:pt idx="25">
                  <c:v>170</c:v>
                </c:pt>
                <c:pt idx="26">
                  <c:v>177</c:v>
                </c:pt>
                <c:pt idx="27">
                  <c:v>181</c:v>
                </c:pt>
                <c:pt idx="28">
                  <c:v>170</c:v>
                </c:pt>
                <c:pt idx="29">
                  <c:v>175</c:v>
                </c:pt>
                <c:pt idx="30">
                  <c:v>166</c:v>
                </c:pt>
                <c:pt idx="31">
                  <c:v>178</c:v>
                </c:pt>
                <c:pt idx="32">
                  <c:v>170</c:v>
                </c:pt>
                <c:pt idx="33">
                  <c:v>177</c:v>
                </c:pt>
                <c:pt idx="34">
                  <c:v>169</c:v>
                </c:pt>
                <c:pt idx="35">
                  <c:v>185</c:v>
                </c:pt>
                <c:pt idx="36">
                  <c:v>158</c:v>
                </c:pt>
                <c:pt idx="37">
                  <c:v>173</c:v>
                </c:pt>
                <c:pt idx="38">
                  <c:v>177</c:v>
                </c:pt>
                <c:pt idx="39">
                  <c:v>170</c:v>
                </c:pt>
                <c:pt idx="40">
                  <c:v>172</c:v>
                </c:pt>
                <c:pt idx="41">
                  <c:v>180</c:v>
                </c:pt>
                <c:pt idx="42">
                  <c:v>181</c:v>
                </c:pt>
                <c:pt idx="43">
                  <c:v>177</c:v>
                </c:pt>
                <c:pt idx="44">
                  <c:v>173</c:v>
                </c:pt>
                <c:pt idx="45">
                  <c:v>171</c:v>
                </c:pt>
                <c:pt idx="46">
                  <c:v>168</c:v>
                </c:pt>
                <c:pt idx="47">
                  <c:v>178</c:v>
                </c:pt>
                <c:pt idx="48">
                  <c:v>170</c:v>
                </c:pt>
                <c:pt idx="49">
                  <c:v>171</c:v>
                </c:pt>
              </c:numCache>
            </c:numRef>
          </c:xVal>
          <c:yVal>
            <c:numRef>
              <c:f>'Q2-2'!$C$2:$C$51</c:f>
              <c:numCache>
                <c:formatCode>General</c:formatCode>
                <c:ptCount val="50"/>
                <c:pt idx="0">
                  <c:v>70</c:v>
                </c:pt>
                <c:pt idx="1">
                  <c:v>67</c:v>
                </c:pt>
                <c:pt idx="2">
                  <c:v>70</c:v>
                </c:pt>
                <c:pt idx="3">
                  <c:v>70</c:v>
                </c:pt>
                <c:pt idx="4">
                  <c:v>62</c:v>
                </c:pt>
                <c:pt idx="5">
                  <c:v>50</c:v>
                </c:pt>
                <c:pt idx="6">
                  <c:v>75</c:v>
                </c:pt>
                <c:pt idx="7">
                  <c:v>80</c:v>
                </c:pt>
                <c:pt idx="8">
                  <c:v>60</c:v>
                </c:pt>
                <c:pt idx="9">
                  <c:v>80</c:v>
                </c:pt>
                <c:pt idx="10">
                  <c:v>66</c:v>
                </c:pt>
                <c:pt idx="11">
                  <c:v>55</c:v>
                </c:pt>
                <c:pt idx="12">
                  <c:v>52</c:v>
                </c:pt>
                <c:pt idx="13">
                  <c:v>56</c:v>
                </c:pt>
                <c:pt idx="14">
                  <c:v>64</c:v>
                </c:pt>
                <c:pt idx="15">
                  <c:v>82</c:v>
                </c:pt>
                <c:pt idx="16">
                  <c:v>70</c:v>
                </c:pt>
                <c:pt idx="17">
                  <c:v>75</c:v>
                </c:pt>
                <c:pt idx="18">
                  <c:v>52</c:v>
                </c:pt>
                <c:pt idx="19">
                  <c:v>75</c:v>
                </c:pt>
                <c:pt idx="20">
                  <c:v>53</c:v>
                </c:pt>
                <c:pt idx="21">
                  <c:v>62</c:v>
                </c:pt>
                <c:pt idx="22">
                  <c:v>69</c:v>
                </c:pt>
                <c:pt idx="23">
                  <c:v>62</c:v>
                </c:pt>
                <c:pt idx="24">
                  <c:v>65</c:v>
                </c:pt>
                <c:pt idx="25">
                  <c:v>70</c:v>
                </c:pt>
                <c:pt idx="26">
                  <c:v>70</c:v>
                </c:pt>
                <c:pt idx="27">
                  <c:v>78</c:v>
                </c:pt>
                <c:pt idx="28">
                  <c:v>56</c:v>
                </c:pt>
                <c:pt idx="29">
                  <c:v>55</c:v>
                </c:pt>
                <c:pt idx="30">
                  <c:v>53</c:v>
                </c:pt>
                <c:pt idx="31">
                  <c:v>72</c:v>
                </c:pt>
                <c:pt idx="32">
                  <c:v>60</c:v>
                </c:pt>
                <c:pt idx="33">
                  <c:v>70</c:v>
                </c:pt>
                <c:pt idx="34">
                  <c:v>68</c:v>
                </c:pt>
                <c:pt idx="35">
                  <c:v>72</c:v>
                </c:pt>
                <c:pt idx="36">
                  <c:v>55</c:v>
                </c:pt>
                <c:pt idx="37">
                  <c:v>60</c:v>
                </c:pt>
                <c:pt idx="38">
                  <c:v>78</c:v>
                </c:pt>
                <c:pt idx="39">
                  <c:v>60</c:v>
                </c:pt>
                <c:pt idx="40">
                  <c:v>64</c:v>
                </c:pt>
                <c:pt idx="41">
                  <c:v>67</c:v>
                </c:pt>
                <c:pt idx="42">
                  <c:v>80</c:v>
                </c:pt>
                <c:pt idx="43">
                  <c:v>73</c:v>
                </c:pt>
                <c:pt idx="44">
                  <c:v>64</c:v>
                </c:pt>
                <c:pt idx="45">
                  <c:v>57</c:v>
                </c:pt>
                <c:pt idx="46">
                  <c:v>55</c:v>
                </c:pt>
                <c:pt idx="47">
                  <c:v>72</c:v>
                </c:pt>
                <c:pt idx="48">
                  <c:v>56</c:v>
                </c:pt>
                <c:pt idx="49">
                  <c:v>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8A-40CA-9EFC-F9B0B4C5F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5779296"/>
        <c:axId val="1345774720"/>
      </c:scatterChart>
      <c:valAx>
        <c:axId val="1345779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身　長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345774720"/>
        <c:crosses val="autoZero"/>
        <c:crossBetween val="midCat"/>
      </c:valAx>
      <c:valAx>
        <c:axId val="1345774720"/>
        <c:scaling>
          <c:orientation val="minMax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体　重</a:t>
                </a:r>
              </a:p>
            </c:rich>
          </c:tx>
          <c:layout>
            <c:manualLayout>
              <c:xMode val="edge"/>
              <c:yMode val="edge"/>
              <c:x val="1.1677446569178854E-2"/>
              <c:y val="0.38600028411397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345779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15069991251093"/>
          <c:y val="5.0925925925925923E-2"/>
          <c:w val="0.80596041119860018"/>
          <c:h val="0.7709076209223847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'Q2-3'!$A$16:$A$18</c:f>
              <c:numCache>
                <c:formatCode>#,##0_);[Red]\(#,##0\)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xVal>
          <c:yVal>
            <c:numRef>
              <c:f>'Q2-3'!$D$16:$D$18</c:f>
              <c:numCache>
                <c:formatCode>#\ ??/??</c:formatCode>
                <c:ptCount val="3"/>
                <c:pt idx="0">
                  <c:v>0.5</c:v>
                </c:pt>
                <c:pt idx="1">
                  <c:v>0.74999999999999989</c:v>
                </c:pt>
                <c:pt idx="2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D8-467B-9E87-46288C97A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742688"/>
        <c:axId val="361740288"/>
      </c:scatterChart>
      <c:valAx>
        <c:axId val="361742688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>
                    <a:latin typeface="Arial" panose="020B0604020202020204" pitchFamily="34" charset="0"/>
                    <a:cs typeface="Arial" panose="020B0604020202020204" pitchFamily="34" charset="0"/>
                  </a:rPr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361740288"/>
        <c:crosses val="autoZero"/>
        <c:crossBetween val="midCat"/>
        <c:majorUnit val="1"/>
      </c:valAx>
      <c:valAx>
        <c:axId val="36174028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baseline="0">
                    <a:latin typeface="Arial" panose="020B0604020202020204" pitchFamily="34" charset="0"/>
                  </a:rPr>
                  <a:t>g(X) = E(Y|X)</a:t>
                </a:r>
                <a:endParaRPr lang="ja-JP" altLang="en-US" baseline="0">
                  <a:latin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2222222222222223E-2"/>
              <c:y val="0.2968325313502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#\ ??/??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361742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plotArea>
      <cx:plotAreaRegion>
        <cx:series layoutId="boxWhisker" uniqueId="{DFED4BE4-CC27-4E03-A564-CCAE87442684}">
          <cx:dataId val="0"/>
          <cx:layoutPr>
            <cx:visibility meanLine="0" meanMarker="0" nonoutliers="0" outliers="1"/>
            <cx:statistics quartileMethod="exclusive"/>
          </cx:layoutPr>
        </cx:series>
      </cx:plotAreaRegion>
      <cx:axis id="0" hidden="1">
        <cx:catScaling gapWidth="1.10000002"/>
        <cx:tickLabels/>
      </cx:axis>
      <cx:axis id="1">
        <cx:valScaling max="170" min="140"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25000"/>
            <a:lumOff val="7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25000"/>
            <a:lumOff val="7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25000"/>
            <a:lumOff val="7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cap="all" spc="15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68580</xdr:colOff>
      <xdr:row>0</xdr:row>
      <xdr:rowOff>45720</xdr:rowOff>
    </xdr:from>
    <xdr:to>
      <xdr:col>16</xdr:col>
      <xdr:colOff>617220</xdr:colOff>
      <xdr:row>12</xdr:row>
      <xdr:rowOff>45720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5080</xdr:colOff>
      <xdr:row>15</xdr:row>
      <xdr:rowOff>34290</xdr:rowOff>
    </xdr:from>
    <xdr:to>
      <xdr:col>15</xdr:col>
      <xdr:colOff>82550</xdr:colOff>
      <xdr:row>26</xdr:row>
      <xdr:rowOff>167640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9525</xdr:colOff>
      <xdr:row>15</xdr:row>
      <xdr:rowOff>12700</xdr:rowOff>
    </xdr:from>
    <xdr:to>
      <xdr:col>20</xdr:col>
      <xdr:colOff>88900</xdr:colOff>
      <xdr:row>26</xdr:row>
      <xdr:rowOff>133350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グラフ 1">
              <a:extLst>
                <a:ext uri="{FF2B5EF4-FFF2-40B4-BE49-F238E27FC236}">
                  <a16:creationId xmlns:a16="http://schemas.microsoft.com/office/drawing/2014/main" id="{A9FF0674-31ED-73F3-F28C-1775A7D020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45625" y="2794000"/>
              <a:ext cx="2771775" cy="2298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</xdr:colOff>
      <xdr:row>0</xdr:row>
      <xdr:rowOff>53340</xdr:rowOff>
    </xdr:from>
    <xdr:to>
      <xdr:col>16</xdr:col>
      <xdr:colOff>624840</xdr:colOff>
      <xdr:row>12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</xdr:colOff>
      <xdr:row>10</xdr:row>
      <xdr:rowOff>53340</xdr:rowOff>
    </xdr:from>
    <xdr:to>
      <xdr:col>9</xdr:col>
      <xdr:colOff>655320</xdr:colOff>
      <xdr:row>19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75660" y="2308860"/>
          <a:ext cx="331470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kumimoji="1" lang="en-US" altLang="ja-JP" sz="1100"/>
            <a:t>※</a:t>
          </a:r>
          <a:r>
            <a:rPr kumimoji="1" lang="ja-JP" altLang="en-US" sz="1100"/>
            <a:t>身長・体重それぞれに同順位があるため、直接（＝順位間のピアソン積率相関係数）・間接（＝公式）２通りで計算されたスピアマン順位相関係数は一致しない。後者は「同順位がない」との前提で導出されており、同順位に対する修正法も提案されてはいるが、話が複雑になるので省略する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308610</xdr:colOff>
      <xdr:row>11</xdr:row>
      <xdr:rowOff>29210</xdr:rowOff>
    </xdr:from>
    <xdr:to>
      <xdr:col>11</xdr:col>
      <xdr:colOff>228600</xdr:colOff>
      <xdr:row>12</xdr:row>
      <xdr:rowOff>173990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604510" y="2683510"/>
          <a:ext cx="3628390" cy="38608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Y</a:t>
          </a:r>
          <a:r>
            <a:rPr kumimoji="1" lang="ja-JP" altLang="en-US" sz="1100"/>
            <a:t>の条件付き確率分布は各々ベルヌーイ分布である。</a:t>
          </a:r>
        </a:p>
      </xdr:txBody>
    </xdr:sp>
    <xdr:clientData/>
  </xdr:twoCellAnchor>
  <xdr:twoCellAnchor>
    <xdr:from>
      <xdr:col>5</xdr:col>
      <xdr:colOff>21590</xdr:colOff>
      <xdr:row>6</xdr:row>
      <xdr:rowOff>55880</xdr:rowOff>
    </xdr:from>
    <xdr:to>
      <xdr:col>8</xdr:col>
      <xdr:colOff>939800</xdr:colOff>
      <xdr:row>7</xdr:row>
      <xdr:rowOff>200660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4434840" y="1503680"/>
          <a:ext cx="3197860" cy="38608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Y</a:t>
          </a:r>
          <a:r>
            <a:rPr kumimoji="1" lang="ja-JP" altLang="en-US" sz="1100"/>
            <a:t>の周辺確率分布はベルヌーイ分布である。</a:t>
          </a:r>
        </a:p>
      </xdr:txBody>
    </xdr:sp>
    <xdr:clientData/>
  </xdr:twoCellAnchor>
  <xdr:twoCellAnchor>
    <xdr:from>
      <xdr:col>2</xdr:col>
      <xdr:colOff>749300</xdr:colOff>
      <xdr:row>5</xdr:row>
      <xdr:rowOff>171450</xdr:rowOff>
    </xdr:from>
    <xdr:to>
      <xdr:col>5</xdr:col>
      <xdr:colOff>21590</xdr:colOff>
      <xdr:row>7</xdr:row>
      <xdr:rowOff>7620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>
          <a:endCxn id="13" idx="1"/>
        </xdr:cNvCxnSpPr>
      </xdr:nvCxnSpPr>
      <xdr:spPr>
        <a:xfrm>
          <a:off x="2514600" y="1377950"/>
          <a:ext cx="1920240" cy="31877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730250</xdr:colOff>
      <xdr:row>11</xdr:row>
      <xdr:rowOff>222250</xdr:rowOff>
    </xdr:from>
    <xdr:to>
      <xdr:col>6</xdr:col>
      <xdr:colOff>308610</xdr:colOff>
      <xdr:row>15</xdr:row>
      <xdr:rowOff>95250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>
          <a:endCxn id="3" idx="1"/>
        </xdr:cNvCxnSpPr>
      </xdr:nvCxnSpPr>
      <xdr:spPr>
        <a:xfrm flipV="1">
          <a:off x="2495550" y="2876550"/>
          <a:ext cx="3108960" cy="8382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723900</xdr:colOff>
      <xdr:row>11</xdr:row>
      <xdr:rowOff>222250</xdr:rowOff>
    </xdr:from>
    <xdr:to>
      <xdr:col>6</xdr:col>
      <xdr:colOff>308610</xdr:colOff>
      <xdr:row>17</xdr:row>
      <xdr:rowOff>133350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>
          <a:endCxn id="3" idx="1"/>
        </xdr:cNvCxnSpPr>
      </xdr:nvCxnSpPr>
      <xdr:spPr>
        <a:xfrm flipV="1">
          <a:off x="2489200" y="2876550"/>
          <a:ext cx="3115310" cy="13589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723900</xdr:colOff>
      <xdr:row>11</xdr:row>
      <xdr:rowOff>222250</xdr:rowOff>
    </xdr:from>
    <xdr:to>
      <xdr:col>6</xdr:col>
      <xdr:colOff>308610</xdr:colOff>
      <xdr:row>16</xdr:row>
      <xdr:rowOff>139700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>
          <a:endCxn id="3" idx="1"/>
        </xdr:cNvCxnSpPr>
      </xdr:nvCxnSpPr>
      <xdr:spPr>
        <a:xfrm flipV="1">
          <a:off x="2489200" y="2876550"/>
          <a:ext cx="3115310" cy="112395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225425</xdr:colOff>
      <xdr:row>19</xdr:row>
      <xdr:rowOff>19050</xdr:rowOff>
    </xdr:from>
    <xdr:to>
      <xdr:col>5</xdr:col>
      <xdr:colOff>384175</xdr:colOff>
      <xdr:row>34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D54EE48-8A35-AEE6-37DF-41B898131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13</xdr:row>
      <xdr:rowOff>50800</xdr:rowOff>
    </xdr:from>
    <xdr:to>
      <xdr:col>12</xdr:col>
      <xdr:colOff>203200</xdr:colOff>
      <xdr:row>15</xdr:row>
      <xdr:rowOff>203200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0EB85F9-AF9E-46CA-B7F4-8D7D24298356}"/>
            </a:ext>
          </a:extLst>
        </xdr:cNvPr>
        <xdr:cNvSpPr txBox="1"/>
      </xdr:nvSpPr>
      <xdr:spPr>
        <a:xfrm>
          <a:off x="7677150" y="3187700"/>
          <a:ext cx="2203450" cy="6350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E(Y) = E{E(Y|X)}</a:t>
          </a:r>
          <a:r>
            <a:rPr kumimoji="1" lang="ja-JP" altLang="en-US" sz="1100">
              <a:latin typeface="Arial" panose="020B0604020202020204" pitchFamily="34" charset="0"/>
              <a:cs typeface="Arial" panose="020B0604020202020204" pitchFamily="34" charset="0"/>
            </a:rPr>
            <a:t>（期待値繰り返しの法則）が成り立っている。</a:t>
          </a:r>
          <a:endParaRPr kumimoji="1" lang="ja-JP" altLang="en-US" sz="1100"/>
        </a:p>
      </xdr:txBody>
    </xdr:sp>
    <xdr:clientData/>
  </xdr:twoCellAnchor>
  <xdr:twoCellAnchor>
    <xdr:from>
      <xdr:col>9</xdr:col>
      <xdr:colOff>44450</xdr:colOff>
      <xdr:row>17</xdr:row>
      <xdr:rowOff>82550</xdr:rowOff>
    </xdr:from>
    <xdr:to>
      <xdr:col>12</xdr:col>
      <xdr:colOff>488950</xdr:colOff>
      <xdr:row>20</xdr:row>
      <xdr:rowOff>50800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A1A3FA7-E2A7-486F-A10A-69A629846EC3}"/>
            </a:ext>
          </a:extLst>
        </xdr:cNvPr>
        <xdr:cNvSpPr txBox="1"/>
      </xdr:nvSpPr>
      <xdr:spPr>
        <a:xfrm>
          <a:off x="7702550" y="4184650"/>
          <a:ext cx="2463800" cy="69215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Var(Y) = Var{E(Y|X)} + </a:t>
          </a:r>
          <a:r>
            <a:rPr kumimoji="1" lang="en-US" altLang="ja-JP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E{Var(Y|X)}</a:t>
          </a:r>
          <a:r>
            <a:rPr kumimoji="1" lang="ja-JP" altLang="en-US" sz="1100">
              <a:latin typeface="Arial" panose="020B0604020202020204" pitchFamily="34" charset="0"/>
              <a:cs typeface="Arial" panose="020B0604020202020204" pitchFamily="34" charset="0"/>
            </a:rPr>
            <a:t>（全分散の法則）が成り立っている。</a:t>
          </a:r>
          <a:endParaRPr kumimoji="1" lang="ja-JP" altLang="en-US" sz="1100"/>
        </a:p>
      </xdr:txBody>
    </xdr:sp>
    <xdr:clientData/>
  </xdr:twoCellAnchor>
  <xdr:twoCellAnchor>
    <xdr:from>
      <xdr:col>3</xdr:col>
      <xdr:colOff>44450</xdr:colOff>
      <xdr:row>7</xdr:row>
      <xdr:rowOff>209550</xdr:rowOff>
    </xdr:from>
    <xdr:to>
      <xdr:col>6</xdr:col>
      <xdr:colOff>57150</xdr:colOff>
      <xdr:row>12</xdr:row>
      <xdr:rowOff>44450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F7C729F-F1D6-4B99-87A7-EC62A1AC0FA1}"/>
            </a:ext>
          </a:extLst>
        </xdr:cNvPr>
        <xdr:cNvSpPr txBox="1"/>
      </xdr:nvSpPr>
      <xdr:spPr>
        <a:xfrm>
          <a:off x="2692400" y="1898650"/>
          <a:ext cx="2660650" cy="10414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X</a:t>
          </a:r>
          <a:r>
            <a:rPr kumimoji="1" lang="ja-JP" altLang="en-US" sz="1100">
              <a:latin typeface="Arial" panose="020B0604020202020204" pitchFamily="34" charset="0"/>
              <a:cs typeface="Arial" panose="020B0604020202020204" pitchFamily="34" charset="0"/>
            </a:rPr>
            <a:t>と</a:t>
          </a:r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Y</a:t>
          </a:r>
          <a:r>
            <a:rPr kumimoji="1" lang="ja-JP" altLang="en-US" sz="1100">
              <a:latin typeface="Arial" panose="020B0604020202020204" pitchFamily="34" charset="0"/>
              <a:cs typeface="Arial" panose="020B0604020202020204" pitchFamily="34" charset="0"/>
            </a:rPr>
            <a:t>は無相関であるが、独立ではない。</a:t>
          </a:r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《</a:t>
          </a:r>
          <a:r>
            <a:rPr kumimoji="1" lang="ja-JP" altLang="en-US" sz="1100">
              <a:latin typeface="Arial" panose="020B0604020202020204" pitchFamily="34" charset="0"/>
              <a:cs typeface="Arial" panose="020B0604020202020204" pitchFamily="34" charset="0"/>
            </a:rPr>
            <a:t>反例</a:t>
          </a:r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》</a:t>
          </a:r>
        </a:p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Pr(X = 1)×Pr(Y = 0) = 3/10</a:t>
          </a:r>
          <a:r>
            <a:rPr kumimoji="1" lang="en-US" altLang="ja-JP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×2/5 = 3/25 </a:t>
          </a:r>
          <a:r>
            <a:rPr kumimoji="1" lang="ja-JP" alt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≠ </a:t>
          </a:r>
          <a:r>
            <a:rPr kumimoji="1" lang="en-US" altLang="ja-JP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3/20 = Pr(X = 1, Y = 0)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495300</xdr:colOff>
      <xdr:row>21</xdr:row>
      <xdr:rowOff>38100</xdr:rowOff>
    </xdr:from>
    <xdr:to>
      <xdr:col>8</xdr:col>
      <xdr:colOff>876300</xdr:colOff>
      <xdr:row>23</xdr:row>
      <xdr:rowOff>68580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C29CBF0-C2FD-42EB-915A-B228DEF23030}"/>
            </a:ext>
          </a:extLst>
        </xdr:cNvPr>
        <xdr:cNvSpPr txBox="1"/>
      </xdr:nvSpPr>
      <xdr:spPr>
        <a:xfrm>
          <a:off x="4908550" y="5041900"/>
          <a:ext cx="2660650" cy="38608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g(X) = E(Y|X) </a:t>
          </a:r>
          <a:r>
            <a:rPr kumimoji="1" lang="ja-JP" altLang="en-US" sz="1100">
              <a:latin typeface="Arial" panose="020B0604020202020204" pitchFamily="34" charset="0"/>
              <a:cs typeface="Arial" panose="020B0604020202020204" pitchFamily="34" charset="0"/>
            </a:rPr>
            <a:t>は</a:t>
          </a:r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X</a:t>
          </a:r>
          <a:r>
            <a:rPr kumimoji="1" lang="ja-JP" altLang="en-US" sz="1100">
              <a:latin typeface="Arial" panose="020B0604020202020204" pitchFamily="34" charset="0"/>
              <a:cs typeface="Arial" panose="020B0604020202020204" pitchFamily="34" charset="0"/>
            </a:rPr>
            <a:t>の非線形関数である</a:t>
          </a:r>
          <a:r>
            <a:rPr kumimoji="1" lang="ja-JP" altLang="en-US" sz="1100"/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0"/>
  <sheetViews>
    <sheetView workbookViewId="0">
      <selection activeCell="L37" sqref="L37"/>
    </sheetView>
  </sheetViews>
  <sheetFormatPr defaultColWidth="8.83203125" defaultRowHeight="14" x14ac:dyDescent="0.55000000000000004"/>
  <cols>
    <col min="1" max="2" width="8.83203125" style="2"/>
    <col min="3" max="3" width="3.6640625" style="2" customWidth="1"/>
    <col min="4" max="4" width="1.6640625" style="2" customWidth="1"/>
    <col min="5" max="5" width="3.6640625" style="2" customWidth="1"/>
    <col min="6" max="20" width="8.83203125" style="2"/>
    <col min="21" max="21" width="5.58203125" style="2" customWidth="1"/>
    <col min="22" max="16384" width="8.83203125" style="2"/>
  </cols>
  <sheetData>
    <row r="1" spans="1:17" ht="18" x14ac:dyDescent="0.55000000000000004">
      <c r="A1" s="2">
        <v>151</v>
      </c>
      <c r="C1" s="92" t="s">
        <v>25</v>
      </c>
      <c r="D1" s="92"/>
      <c r="E1" s="92"/>
      <c r="F1" s="8" t="s">
        <v>26</v>
      </c>
      <c r="G1" s="9" t="s">
        <v>20</v>
      </c>
      <c r="H1" s="9" t="s">
        <v>27</v>
      </c>
      <c r="I1" s="9" t="s">
        <v>28</v>
      </c>
    </row>
    <row r="2" spans="1:17" x14ac:dyDescent="0.55000000000000004">
      <c r="A2" s="2">
        <v>154</v>
      </c>
      <c r="C2" s="2">
        <v>143</v>
      </c>
      <c r="D2" s="6" t="s">
        <v>11</v>
      </c>
      <c r="E2" s="2">
        <f>C2+3</f>
        <v>146</v>
      </c>
      <c r="F2" s="10">
        <f>(C2+E2)/2</f>
        <v>144.5</v>
      </c>
      <c r="G2" s="2">
        <f>I2</f>
        <v>1</v>
      </c>
      <c r="H2" s="11">
        <f t="shared" ref="H2:H10" si="0">G2/$I$10</f>
        <v>1.2500000000000001E-2</v>
      </c>
      <c r="I2" s="2">
        <f>COUNTIF($A$1:$A$80,"&lt;146")</f>
        <v>1</v>
      </c>
    </row>
    <row r="3" spans="1:17" x14ac:dyDescent="0.55000000000000004">
      <c r="A3" s="2">
        <v>160</v>
      </c>
      <c r="C3" s="2">
        <f>E2</f>
        <v>146</v>
      </c>
      <c r="D3" s="6" t="s">
        <v>12</v>
      </c>
      <c r="E3" s="2">
        <f>C3+3</f>
        <v>149</v>
      </c>
      <c r="F3" s="10">
        <f t="shared" ref="F3:F9" si="1">(C3+E3)/2</f>
        <v>147.5</v>
      </c>
      <c r="G3" s="2">
        <f>I3-I2</f>
        <v>3</v>
      </c>
      <c r="H3" s="11">
        <f t="shared" si="0"/>
        <v>3.7499999999999999E-2</v>
      </c>
      <c r="I3" s="2">
        <f>COUNTIF($A$1:$A$80,"&lt;149")</f>
        <v>4</v>
      </c>
    </row>
    <row r="4" spans="1:17" x14ac:dyDescent="0.55000000000000004">
      <c r="A4" s="2">
        <v>160</v>
      </c>
      <c r="C4" s="2">
        <f t="shared" ref="C4:C10" si="2">E3</f>
        <v>149</v>
      </c>
      <c r="D4" s="6" t="s">
        <v>12</v>
      </c>
      <c r="E4" s="2">
        <f t="shared" ref="E4:E10" si="3">C4+3</f>
        <v>152</v>
      </c>
      <c r="F4" s="10">
        <f t="shared" si="1"/>
        <v>150.5</v>
      </c>
      <c r="G4" s="2">
        <f t="shared" ref="G4:G10" si="4">I4-I3</f>
        <v>8</v>
      </c>
      <c r="H4" s="11">
        <f t="shared" si="0"/>
        <v>0.1</v>
      </c>
      <c r="I4" s="2">
        <f>COUNTIF($A$1:$A$80,"&lt;152")</f>
        <v>12</v>
      </c>
    </row>
    <row r="5" spans="1:17" x14ac:dyDescent="0.55000000000000004">
      <c r="A5" s="2">
        <v>163</v>
      </c>
      <c r="C5" s="2">
        <f t="shared" si="2"/>
        <v>152</v>
      </c>
      <c r="D5" s="6" t="s">
        <v>12</v>
      </c>
      <c r="E5" s="2">
        <f t="shared" si="3"/>
        <v>155</v>
      </c>
      <c r="F5" s="10">
        <f t="shared" si="1"/>
        <v>153.5</v>
      </c>
      <c r="G5" s="2">
        <f t="shared" si="4"/>
        <v>10</v>
      </c>
      <c r="H5" s="11">
        <f t="shared" si="0"/>
        <v>0.125</v>
      </c>
      <c r="I5" s="2">
        <f>COUNTIF($A$1:$A$80,"&lt;155")</f>
        <v>22</v>
      </c>
    </row>
    <row r="6" spans="1:17" x14ac:dyDescent="0.55000000000000004">
      <c r="A6" s="2">
        <v>156</v>
      </c>
      <c r="C6" s="2">
        <f t="shared" si="2"/>
        <v>155</v>
      </c>
      <c r="D6" s="6" t="s">
        <v>12</v>
      </c>
      <c r="E6" s="2">
        <f t="shared" si="3"/>
        <v>158</v>
      </c>
      <c r="F6" s="10">
        <f t="shared" si="1"/>
        <v>156.5</v>
      </c>
      <c r="G6" s="2">
        <f t="shared" si="4"/>
        <v>18</v>
      </c>
      <c r="H6" s="11">
        <f t="shared" si="0"/>
        <v>0.22500000000000001</v>
      </c>
      <c r="I6" s="2">
        <f>COUNTIF($A$1:$A$80,"&lt;158")</f>
        <v>40</v>
      </c>
    </row>
    <row r="7" spans="1:17" x14ac:dyDescent="0.55000000000000004">
      <c r="A7" s="2">
        <v>158</v>
      </c>
      <c r="C7" s="2">
        <f t="shared" si="2"/>
        <v>158</v>
      </c>
      <c r="D7" s="6" t="s">
        <v>12</v>
      </c>
      <c r="E7" s="2">
        <f t="shared" si="3"/>
        <v>161</v>
      </c>
      <c r="F7" s="10">
        <f t="shared" si="1"/>
        <v>159.5</v>
      </c>
      <c r="G7" s="2">
        <f t="shared" si="4"/>
        <v>16</v>
      </c>
      <c r="H7" s="11">
        <f t="shared" si="0"/>
        <v>0.2</v>
      </c>
      <c r="I7" s="2">
        <f>COUNTIF($A$1:$A$80,"&lt;161")</f>
        <v>56</v>
      </c>
    </row>
    <row r="8" spans="1:17" x14ac:dyDescent="0.55000000000000004">
      <c r="A8" s="2">
        <v>156</v>
      </c>
      <c r="C8" s="2">
        <f t="shared" si="2"/>
        <v>161</v>
      </c>
      <c r="D8" s="6" t="s">
        <v>12</v>
      </c>
      <c r="E8" s="2">
        <f t="shared" si="3"/>
        <v>164</v>
      </c>
      <c r="F8" s="10">
        <f t="shared" si="1"/>
        <v>162.5</v>
      </c>
      <c r="G8" s="2">
        <f t="shared" si="4"/>
        <v>14</v>
      </c>
      <c r="H8" s="11">
        <f t="shared" si="0"/>
        <v>0.17499999999999999</v>
      </c>
      <c r="I8" s="2">
        <f>COUNTIF($A$1:$A$80,"&lt;164")</f>
        <v>70</v>
      </c>
    </row>
    <row r="9" spans="1:17" x14ac:dyDescent="0.55000000000000004">
      <c r="A9" s="2">
        <v>154</v>
      </c>
      <c r="C9" s="2">
        <f t="shared" si="2"/>
        <v>164</v>
      </c>
      <c r="D9" s="6" t="s">
        <v>12</v>
      </c>
      <c r="E9" s="2">
        <f t="shared" si="3"/>
        <v>167</v>
      </c>
      <c r="F9" s="10">
        <f t="shared" si="1"/>
        <v>165.5</v>
      </c>
      <c r="G9" s="2">
        <f t="shared" si="4"/>
        <v>6</v>
      </c>
      <c r="H9" s="11">
        <f t="shared" si="0"/>
        <v>7.4999999999999997E-2</v>
      </c>
      <c r="I9" s="2">
        <f>COUNTIF($A$1:$A$80,"&lt;167")</f>
        <v>76</v>
      </c>
    </row>
    <row r="10" spans="1:17" ht="14.5" thickBot="1" x14ac:dyDescent="0.6">
      <c r="A10" s="2">
        <v>160</v>
      </c>
      <c r="C10" s="12">
        <f t="shared" si="2"/>
        <v>167</v>
      </c>
      <c r="D10" s="13" t="s">
        <v>12</v>
      </c>
      <c r="E10" s="12">
        <f t="shared" si="3"/>
        <v>170</v>
      </c>
      <c r="F10" s="14">
        <f>(C10+E10)/2</f>
        <v>168.5</v>
      </c>
      <c r="G10" s="12">
        <f t="shared" si="4"/>
        <v>4</v>
      </c>
      <c r="H10" s="15">
        <f t="shared" si="0"/>
        <v>0.05</v>
      </c>
      <c r="I10" s="12">
        <f>COUNTIF($A$1:$A$80,"&lt;170")</f>
        <v>80</v>
      </c>
    </row>
    <row r="11" spans="1:17" x14ac:dyDescent="0.55000000000000004">
      <c r="A11" s="2">
        <v>154</v>
      </c>
    </row>
    <row r="12" spans="1:17" x14ac:dyDescent="0.55000000000000004">
      <c r="A12" s="2">
        <v>162</v>
      </c>
    </row>
    <row r="13" spans="1:17" ht="14.5" thickBot="1" x14ac:dyDescent="0.6">
      <c r="A13" s="2">
        <v>156</v>
      </c>
    </row>
    <row r="14" spans="1:17" x14ac:dyDescent="0.55000000000000004">
      <c r="A14" s="2">
        <v>162</v>
      </c>
      <c r="F14" s="16" t="s">
        <v>13</v>
      </c>
      <c r="G14" s="17">
        <f>_xlfn.QUARTILE.INC($A$1:$A$80,0)</f>
        <v>143</v>
      </c>
      <c r="I14" s="16" t="s">
        <v>40</v>
      </c>
      <c r="J14" s="48">
        <f>G15-G14</f>
        <v>11</v>
      </c>
    </row>
    <row r="15" spans="1:17" ht="18" x14ac:dyDescent="0.55000000000000004">
      <c r="A15" s="2">
        <v>157</v>
      </c>
      <c r="F15" s="18" t="s">
        <v>14</v>
      </c>
      <c r="G15" s="19">
        <f>_xlfn.QUARTILE.INC($A$1:$A$80,1)</f>
        <v>154</v>
      </c>
      <c r="I15" s="18" t="s">
        <v>14</v>
      </c>
      <c r="J15" s="49">
        <f>_xlfn.QUARTILE.INC($A$1:$A$80,1)</f>
        <v>154</v>
      </c>
      <c r="L15" s="46" t="s">
        <v>66</v>
      </c>
      <c r="Q15" s="46" t="s">
        <v>67</v>
      </c>
    </row>
    <row r="16" spans="1:17" x14ac:dyDescent="0.55000000000000004">
      <c r="A16" s="2">
        <v>162</v>
      </c>
      <c r="F16" s="18" t="s">
        <v>15</v>
      </c>
      <c r="G16" s="19">
        <f>_xlfn.QUARTILE.INC($A$1:$A$80,2)</f>
        <v>157.5</v>
      </c>
      <c r="H16" s="47" t="s">
        <v>39</v>
      </c>
      <c r="I16" s="18" t="s">
        <v>41</v>
      </c>
      <c r="J16" s="49">
        <f>G16-G15</f>
        <v>3.5</v>
      </c>
    </row>
    <row r="17" spans="1:10" x14ac:dyDescent="0.55000000000000004">
      <c r="A17" s="2">
        <v>162</v>
      </c>
      <c r="F17" s="18" t="s">
        <v>16</v>
      </c>
      <c r="G17" s="19">
        <f>_xlfn.QUARTILE.INC($A$1:$A$80,3)</f>
        <v>161.25</v>
      </c>
      <c r="I17" s="18" t="s">
        <v>42</v>
      </c>
      <c r="J17" s="49">
        <f>G17-G16</f>
        <v>3.75</v>
      </c>
    </row>
    <row r="18" spans="1:10" ht="14.5" thickBot="1" x14ac:dyDescent="0.6">
      <c r="A18" s="2">
        <v>169</v>
      </c>
      <c r="F18" s="20" t="s">
        <v>17</v>
      </c>
      <c r="G18" s="21">
        <f>_xlfn.QUARTILE.INC($A$1:$A$80,4)</f>
        <v>169</v>
      </c>
      <c r="I18" s="20" t="s">
        <v>43</v>
      </c>
      <c r="J18" s="50">
        <f>G18-G17</f>
        <v>7.75</v>
      </c>
    </row>
    <row r="19" spans="1:10" x14ac:dyDescent="0.55000000000000004">
      <c r="A19" s="2">
        <v>150</v>
      </c>
    </row>
    <row r="20" spans="1:10" x14ac:dyDescent="0.55000000000000004">
      <c r="A20" s="2">
        <v>162</v>
      </c>
    </row>
    <row r="21" spans="1:10" ht="14.5" thickBot="1" x14ac:dyDescent="0.6">
      <c r="A21" s="2">
        <v>154</v>
      </c>
    </row>
    <row r="22" spans="1:10" ht="18" x14ac:dyDescent="0.55000000000000004">
      <c r="A22" s="2">
        <v>152</v>
      </c>
      <c r="F22" s="22" t="s">
        <v>21</v>
      </c>
      <c r="G22" s="23">
        <f>AVERAGE($A$1:$A$80)</f>
        <v>157.57499999999999</v>
      </c>
    </row>
    <row r="23" spans="1:10" ht="18" x14ac:dyDescent="0.55000000000000004">
      <c r="A23" s="2">
        <v>161</v>
      </c>
      <c r="F23" s="24" t="s">
        <v>22</v>
      </c>
      <c r="G23" s="25">
        <f>MEDIAN($A$1:$A$80)</f>
        <v>157.5</v>
      </c>
    </row>
    <row r="24" spans="1:10" ht="18" x14ac:dyDescent="0.55000000000000004">
      <c r="A24" s="2">
        <v>160</v>
      </c>
      <c r="F24" s="24" t="s">
        <v>23</v>
      </c>
      <c r="G24" s="25">
        <f>VARP($A$1:$A$80)</f>
        <v>28.844374999999996</v>
      </c>
    </row>
    <row r="25" spans="1:10" ht="18.5" thickBot="1" x14ac:dyDescent="0.6">
      <c r="A25" s="2">
        <v>160</v>
      </c>
      <c r="F25" s="26" t="s">
        <v>24</v>
      </c>
      <c r="G25" s="27">
        <f>STDEVP($A$1:$A$80)</f>
        <v>5.3706959511780221</v>
      </c>
    </row>
    <row r="26" spans="1:10" x14ac:dyDescent="0.55000000000000004">
      <c r="A26" s="2">
        <v>153</v>
      </c>
    </row>
    <row r="27" spans="1:10" x14ac:dyDescent="0.55000000000000004">
      <c r="A27" s="2">
        <v>155</v>
      </c>
    </row>
    <row r="28" spans="1:10" x14ac:dyDescent="0.55000000000000004">
      <c r="A28" s="2">
        <v>163</v>
      </c>
    </row>
    <row r="29" spans="1:10" x14ac:dyDescent="0.55000000000000004">
      <c r="A29" s="2">
        <v>160</v>
      </c>
    </row>
    <row r="30" spans="1:10" x14ac:dyDescent="0.55000000000000004">
      <c r="A30" s="2">
        <v>159</v>
      </c>
    </row>
    <row r="31" spans="1:10" x14ac:dyDescent="0.55000000000000004">
      <c r="A31" s="2">
        <v>164</v>
      </c>
    </row>
    <row r="32" spans="1:10" x14ac:dyDescent="0.55000000000000004">
      <c r="A32" s="2">
        <v>158</v>
      </c>
    </row>
    <row r="33" spans="1:1" x14ac:dyDescent="0.55000000000000004">
      <c r="A33" s="2">
        <v>150</v>
      </c>
    </row>
    <row r="34" spans="1:1" x14ac:dyDescent="0.55000000000000004">
      <c r="A34" s="2">
        <v>155</v>
      </c>
    </row>
    <row r="35" spans="1:1" x14ac:dyDescent="0.55000000000000004">
      <c r="A35" s="2">
        <v>157</v>
      </c>
    </row>
    <row r="36" spans="1:1" x14ac:dyDescent="0.55000000000000004">
      <c r="A36" s="2">
        <v>161</v>
      </c>
    </row>
    <row r="37" spans="1:1" x14ac:dyDescent="0.55000000000000004">
      <c r="A37" s="2">
        <v>168</v>
      </c>
    </row>
    <row r="38" spans="1:1" x14ac:dyDescent="0.55000000000000004">
      <c r="A38" s="2">
        <v>162</v>
      </c>
    </row>
    <row r="39" spans="1:1" x14ac:dyDescent="0.55000000000000004">
      <c r="A39" s="2">
        <v>153</v>
      </c>
    </row>
    <row r="40" spans="1:1" x14ac:dyDescent="0.55000000000000004">
      <c r="A40" s="2">
        <v>154</v>
      </c>
    </row>
    <row r="41" spans="1:1" x14ac:dyDescent="0.55000000000000004">
      <c r="A41" s="2">
        <v>158</v>
      </c>
    </row>
    <row r="42" spans="1:1" x14ac:dyDescent="0.55000000000000004">
      <c r="A42" s="2">
        <v>151</v>
      </c>
    </row>
    <row r="43" spans="1:1" x14ac:dyDescent="0.55000000000000004">
      <c r="A43" s="2">
        <v>155</v>
      </c>
    </row>
    <row r="44" spans="1:1" x14ac:dyDescent="0.55000000000000004">
      <c r="A44" s="2">
        <v>155</v>
      </c>
    </row>
    <row r="45" spans="1:1" x14ac:dyDescent="0.55000000000000004">
      <c r="A45" s="2">
        <v>165</v>
      </c>
    </row>
    <row r="46" spans="1:1" x14ac:dyDescent="0.55000000000000004">
      <c r="A46" s="2">
        <v>165</v>
      </c>
    </row>
    <row r="47" spans="1:1" x14ac:dyDescent="0.55000000000000004">
      <c r="A47" s="2">
        <v>154</v>
      </c>
    </row>
    <row r="48" spans="1:1" x14ac:dyDescent="0.55000000000000004">
      <c r="A48" s="2">
        <v>148</v>
      </c>
    </row>
    <row r="49" spans="1:1" x14ac:dyDescent="0.55000000000000004">
      <c r="A49" s="2">
        <v>169</v>
      </c>
    </row>
    <row r="50" spans="1:1" x14ac:dyDescent="0.55000000000000004">
      <c r="A50" s="2">
        <v>158</v>
      </c>
    </row>
    <row r="51" spans="1:1" x14ac:dyDescent="0.55000000000000004">
      <c r="A51" s="2">
        <v>146</v>
      </c>
    </row>
    <row r="52" spans="1:1" x14ac:dyDescent="0.55000000000000004">
      <c r="A52" s="2">
        <v>166</v>
      </c>
    </row>
    <row r="53" spans="1:1" x14ac:dyDescent="0.55000000000000004">
      <c r="A53" s="2">
        <v>161</v>
      </c>
    </row>
    <row r="54" spans="1:1" x14ac:dyDescent="0.55000000000000004">
      <c r="A54" s="2">
        <v>143</v>
      </c>
    </row>
    <row r="55" spans="1:1" x14ac:dyDescent="0.55000000000000004">
      <c r="A55" s="2">
        <v>156</v>
      </c>
    </row>
    <row r="56" spans="1:1" x14ac:dyDescent="0.55000000000000004">
      <c r="A56" s="2">
        <v>156</v>
      </c>
    </row>
    <row r="57" spans="1:1" x14ac:dyDescent="0.55000000000000004">
      <c r="A57" s="2">
        <v>149</v>
      </c>
    </row>
    <row r="58" spans="1:1" x14ac:dyDescent="0.55000000000000004">
      <c r="A58" s="2">
        <v>162</v>
      </c>
    </row>
    <row r="59" spans="1:1" x14ac:dyDescent="0.55000000000000004">
      <c r="A59" s="2">
        <v>159</v>
      </c>
    </row>
    <row r="60" spans="1:1" x14ac:dyDescent="0.55000000000000004">
      <c r="A60" s="2">
        <v>164</v>
      </c>
    </row>
    <row r="61" spans="1:1" x14ac:dyDescent="0.55000000000000004">
      <c r="A61" s="2">
        <v>162</v>
      </c>
    </row>
    <row r="62" spans="1:1" x14ac:dyDescent="0.55000000000000004">
      <c r="A62" s="2">
        <v>167</v>
      </c>
    </row>
    <row r="63" spans="1:1" x14ac:dyDescent="0.55000000000000004">
      <c r="A63" s="2">
        <v>159</v>
      </c>
    </row>
    <row r="64" spans="1:1" x14ac:dyDescent="0.55000000000000004">
      <c r="A64" s="2">
        <v>153</v>
      </c>
    </row>
    <row r="65" spans="1:1" x14ac:dyDescent="0.55000000000000004">
      <c r="A65" s="2">
        <v>146</v>
      </c>
    </row>
    <row r="66" spans="1:1" x14ac:dyDescent="0.55000000000000004">
      <c r="A66" s="2">
        <v>156</v>
      </c>
    </row>
    <row r="67" spans="1:1" x14ac:dyDescent="0.55000000000000004">
      <c r="A67" s="2">
        <v>160</v>
      </c>
    </row>
    <row r="68" spans="1:1" x14ac:dyDescent="0.55000000000000004">
      <c r="A68" s="2">
        <v>151</v>
      </c>
    </row>
    <row r="69" spans="1:1" x14ac:dyDescent="0.55000000000000004">
      <c r="A69" s="2">
        <v>151</v>
      </c>
    </row>
    <row r="70" spans="1:1" x14ac:dyDescent="0.55000000000000004">
      <c r="A70" s="2">
        <v>157</v>
      </c>
    </row>
    <row r="71" spans="1:1" x14ac:dyDescent="0.55000000000000004">
      <c r="A71" s="2">
        <v>151</v>
      </c>
    </row>
    <row r="72" spans="1:1" x14ac:dyDescent="0.55000000000000004">
      <c r="A72" s="2">
        <v>156</v>
      </c>
    </row>
    <row r="73" spans="1:1" x14ac:dyDescent="0.55000000000000004">
      <c r="A73" s="2">
        <v>166</v>
      </c>
    </row>
    <row r="74" spans="1:1" x14ac:dyDescent="0.55000000000000004">
      <c r="A74" s="2">
        <v>159</v>
      </c>
    </row>
    <row r="75" spans="1:1" x14ac:dyDescent="0.55000000000000004">
      <c r="A75" s="2">
        <v>157</v>
      </c>
    </row>
    <row r="76" spans="1:1" x14ac:dyDescent="0.55000000000000004">
      <c r="A76" s="2">
        <v>156</v>
      </c>
    </row>
    <row r="77" spans="1:1" x14ac:dyDescent="0.55000000000000004">
      <c r="A77" s="2">
        <v>159</v>
      </c>
    </row>
    <row r="78" spans="1:1" x14ac:dyDescent="0.55000000000000004">
      <c r="A78" s="2">
        <v>156</v>
      </c>
    </row>
    <row r="79" spans="1:1" x14ac:dyDescent="0.55000000000000004">
      <c r="A79" s="2">
        <v>156</v>
      </c>
    </row>
    <row r="80" spans="1:1" x14ac:dyDescent="0.55000000000000004">
      <c r="A80" s="2">
        <v>161</v>
      </c>
    </row>
  </sheetData>
  <mergeCells count="1">
    <mergeCell ref="C1:E1"/>
  </mergeCells>
  <phoneticPr fontId="2"/>
  <printOptions horizontalCentered="1"/>
  <pageMargins left="0.51181102362204722" right="0.31496062992125984" top="0.94488188976377963" bottom="0.35433070866141736" header="0.31496062992125984" footer="0.31496062992125984"/>
  <pageSetup paperSize="9" scale="86" orientation="landscape" r:id="rId1"/>
  <headerFooter>
    <oddHeader>&amp;C&amp;"Arial,太字"&amp;12&amp;U&amp;A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1"/>
  <sheetViews>
    <sheetView workbookViewId="0">
      <selection activeCell="L17" sqref="L17"/>
    </sheetView>
  </sheetViews>
  <sheetFormatPr defaultColWidth="8.83203125" defaultRowHeight="14" x14ac:dyDescent="0.55000000000000004"/>
  <cols>
    <col min="1" max="16384" width="8.83203125" style="2"/>
  </cols>
  <sheetData>
    <row r="1" spans="1:8" ht="18.5" thickBot="1" x14ac:dyDescent="0.6">
      <c r="A1" s="2" t="s">
        <v>30</v>
      </c>
      <c r="B1" s="2" t="s">
        <v>31</v>
      </c>
      <c r="C1" s="2" t="s">
        <v>32</v>
      </c>
      <c r="D1" s="2" t="s">
        <v>31</v>
      </c>
      <c r="F1" s="28"/>
      <c r="G1" s="29" t="s">
        <v>30</v>
      </c>
      <c r="H1" s="1" t="s">
        <v>32</v>
      </c>
    </row>
    <row r="2" spans="1:8" ht="18" x14ac:dyDescent="0.55000000000000004">
      <c r="A2" s="2">
        <v>172</v>
      </c>
      <c r="B2" s="2">
        <f>RANK(A2,A$2:A$51)</f>
        <v>25</v>
      </c>
      <c r="C2" s="2">
        <v>70</v>
      </c>
      <c r="D2" s="2">
        <f>RANK(C2,C$2:C$51)</f>
        <v>15</v>
      </c>
      <c r="F2" s="30" t="s">
        <v>21</v>
      </c>
      <c r="G2" s="31">
        <f>AVERAGE($A$2:$A$51)</f>
        <v>172.4</v>
      </c>
      <c r="H2" s="32">
        <f>AVERAGE($C$2:$C$51)</f>
        <v>65.599999999999994</v>
      </c>
    </row>
    <row r="3" spans="1:8" ht="18" x14ac:dyDescent="0.55000000000000004">
      <c r="A3" s="2">
        <v>176</v>
      </c>
      <c r="B3" s="2">
        <f t="shared" ref="B3:D51" si="0">RANK(A3,A$2:A$51)</f>
        <v>14</v>
      </c>
      <c r="C3" s="2">
        <v>67</v>
      </c>
      <c r="D3" s="2">
        <f t="shared" si="0"/>
        <v>24</v>
      </c>
      <c r="F3" s="18" t="s">
        <v>22</v>
      </c>
      <c r="G3" s="33">
        <f>MEDIAN($A$2:$A$51)</f>
        <v>172</v>
      </c>
      <c r="H3" s="25">
        <f>MEDIAN($C$2:$C$51)</f>
        <v>66.5</v>
      </c>
    </row>
    <row r="4" spans="1:8" ht="18" x14ac:dyDescent="0.55000000000000004">
      <c r="A4" s="2">
        <v>170</v>
      </c>
      <c r="B4" s="2">
        <f t="shared" si="0"/>
        <v>30</v>
      </c>
      <c r="C4" s="2">
        <v>70</v>
      </c>
      <c r="D4" s="2">
        <f t="shared" si="0"/>
        <v>15</v>
      </c>
      <c r="F4" s="18" t="s">
        <v>23</v>
      </c>
      <c r="G4" s="33">
        <f>VARP($A$2:$A$51)</f>
        <v>31.759999999999994</v>
      </c>
      <c r="H4" s="25">
        <f>VARP($C$2:$C$51)</f>
        <v>75.12</v>
      </c>
    </row>
    <row r="5" spans="1:8" ht="18.5" thickBot="1" x14ac:dyDescent="0.6">
      <c r="A5" s="2">
        <v>174</v>
      </c>
      <c r="B5" s="2">
        <f t="shared" si="0"/>
        <v>20</v>
      </c>
      <c r="C5" s="2">
        <v>70</v>
      </c>
      <c r="D5" s="2">
        <f t="shared" si="0"/>
        <v>15</v>
      </c>
      <c r="F5" s="20" t="s">
        <v>24</v>
      </c>
      <c r="G5" s="34">
        <f>STDEVP($A$2:$A$51)</f>
        <v>5.6356011214421482</v>
      </c>
      <c r="H5" s="27">
        <f>STDEVP($C$2:$C$51)</f>
        <v>8.667179472008181</v>
      </c>
    </row>
    <row r="6" spans="1:8" ht="14.5" thickBot="1" x14ac:dyDescent="0.6">
      <c r="A6" s="2">
        <v>170</v>
      </c>
      <c r="B6" s="2">
        <f t="shared" si="0"/>
        <v>30</v>
      </c>
      <c r="C6" s="2">
        <v>62</v>
      </c>
      <c r="D6" s="2">
        <f t="shared" si="0"/>
        <v>31</v>
      </c>
    </row>
    <row r="7" spans="1:8" ht="18.5" thickBot="1" x14ac:dyDescent="0.6">
      <c r="A7" s="2">
        <v>167</v>
      </c>
      <c r="B7" s="2">
        <f t="shared" si="0"/>
        <v>41</v>
      </c>
      <c r="C7" s="2">
        <v>50</v>
      </c>
      <c r="D7" s="2">
        <f t="shared" si="0"/>
        <v>50</v>
      </c>
      <c r="F7" s="6" t="s">
        <v>33</v>
      </c>
      <c r="G7" s="35">
        <f>COVAR($A$2:$A$51,$C$2:$C$51)</f>
        <v>31.28</v>
      </c>
    </row>
    <row r="8" spans="1:8" ht="16.5" thickBot="1" x14ac:dyDescent="0.6">
      <c r="A8" s="2">
        <v>175</v>
      </c>
      <c r="B8" s="2">
        <f t="shared" si="0"/>
        <v>15</v>
      </c>
      <c r="C8" s="2">
        <v>75</v>
      </c>
      <c r="D8" s="2">
        <f t="shared" si="0"/>
        <v>7</v>
      </c>
      <c r="F8" s="6" t="s">
        <v>29</v>
      </c>
      <c r="G8" s="36">
        <f>CORREL($A$2:$A$51,$C$2:$C$51)</f>
        <v>0.6403961434569897</v>
      </c>
    </row>
    <row r="9" spans="1:8" ht="18" x14ac:dyDescent="0.55000000000000004">
      <c r="A9" s="2">
        <v>179</v>
      </c>
      <c r="B9" s="2">
        <f t="shared" si="0"/>
        <v>7</v>
      </c>
      <c r="C9" s="2">
        <v>80</v>
      </c>
      <c r="D9" s="2">
        <f t="shared" si="0"/>
        <v>2</v>
      </c>
      <c r="F9" s="6" t="s">
        <v>44</v>
      </c>
      <c r="G9" s="37">
        <f>CORREL($B$2:$B$51,$D$2:$D$51)</f>
        <v>0.6702960745239962</v>
      </c>
      <c r="H9" s="2" t="s">
        <v>34</v>
      </c>
    </row>
    <row r="10" spans="1:8" ht="18.5" thickBot="1" x14ac:dyDescent="0.6">
      <c r="A10" s="2">
        <v>162</v>
      </c>
      <c r="B10" s="2">
        <f t="shared" si="0"/>
        <v>49</v>
      </c>
      <c r="C10" s="2">
        <v>60</v>
      </c>
      <c r="D10" s="2">
        <f t="shared" si="0"/>
        <v>34</v>
      </c>
      <c r="G10" s="38">
        <f>1-6*SUMXMY2(B2:B51,D2:D51)/(COUNT(B2:B51)^3-COUNT(B2:B51))</f>
        <v>0.67174069627851141</v>
      </c>
      <c r="H10" s="2" t="s">
        <v>35</v>
      </c>
    </row>
    <row r="11" spans="1:8" x14ac:dyDescent="0.55000000000000004">
      <c r="A11" s="2">
        <v>169</v>
      </c>
      <c r="B11" s="2">
        <f t="shared" si="0"/>
        <v>38</v>
      </c>
      <c r="C11" s="2">
        <v>80</v>
      </c>
      <c r="D11" s="2">
        <f t="shared" si="0"/>
        <v>2</v>
      </c>
    </row>
    <row r="12" spans="1:8" x14ac:dyDescent="0.55000000000000004">
      <c r="A12" s="2">
        <v>184</v>
      </c>
      <c r="B12" s="2">
        <f t="shared" si="0"/>
        <v>2</v>
      </c>
      <c r="C12" s="2">
        <v>66</v>
      </c>
      <c r="D12" s="2">
        <f t="shared" si="0"/>
        <v>26</v>
      </c>
    </row>
    <row r="13" spans="1:8" x14ac:dyDescent="0.55000000000000004">
      <c r="A13" s="2">
        <v>170</v>
      </c>
      <c r="B13" s="2">
        <f t="shared" si="0"/>
        <v>30</v>
      </c>
      <c r="C13" s="2">
        <v>55</v>
      </c>
      <c r="D13" s="2">
        <f t="shared" si="0"/>
        <v>42</v>
      </c>
    </row>
    <row r="14" spans="1:8" x14ac:dyDescent="0.55000000000000004">
      <c r="A14" s="2">
        <v>167</v>
      </c>
      <c r="B14" s="2">
        <f t="shared" si="0"/>
        <v>41</v>
      </c>
      <c r="C14" s="2">
        <v>52</v>
      </c>
      <c r="D14" s="2">
        <f t="shared" si="0"/>
        <v>48</v>
      </c>
    </row>
    <row r="15" spans="1:8" x14ac:dyDescent="0.55000000000000004">
      <c r="A15" s="2">
        <v>165</v>
      </c>
      <c r="B15" s="2">
        <f t="shared" si="0"/>
        <v>45</v>
      </c>
      <c r="C15" s="2">
        <v>56</v>
      </c>
      <c r="D15" s="2">
        <f t="shared" si="0"/>
        <v>39</v>
      </c>
    </row>
    <row r="16" spans="1:8" x14ac:dyDescent="0.55000000000000004">
      <c r="A16" s="2">
        <v>165</v>
      </c>
      <c r="B16" s="2">
        <f t="shared" si="0"/>
        <v>45</v>
      </c>
      <c r="C16" s="2">
        <v>64</v>
      </c>
      <c r="D16" s="2">
        <f t="shared" si="0"/>
        <v>28</v>
      </c>
    </row>
    <row r="17" spans="1:4" x14ac:dyDescent="0.55000000000000004">
      <c r="A17" s="2">
        <v>175</v>
      </c>
      <c r="B17" s="2">
        <f t="shared" si="0"/>
        <v>15</v>
      </c>
      <c r="C17" s="2">
        <v>82</v>
      </c>
      <c r="D17" s="2">
        <f t="shared" si="0"/>
        <v>1</v>
      </c>
    </row>
    <row r="18" spans="1:4" x14ac:dyDescent="0.55000000000000004">
      <c r="A18" s="2">
        <v>180</v>
      </c>
      <c r="B18" s="2">
        <f t="shared" si="0"/>
        <v>5</v>
      </c>
      <c r="C18" s="2">
        <v>70</v>
      </c>
      <c r="D18" s="2">
        <f t="shared" si="0"/>
        <v>15</v>
      </c>
    </row>
    <row r="19" spans="1:4" x14ac:dyDescent="0.55000000000000004">
      <c r="A19" s="2">
        <v>175</v>
      </c>
      <c r="B19" s="2">
        <f t="shared" si="0"/>
        <v>15</v>
      </c>
      <c r="C19" s="2">
        <v>75</v>
      </c>
      <c r="D19" s="2">
        <f t="shared" si="0"/>
        <v>7</v>
      </c>
    </row>
    <row r="20" spans="1:4" x14ac:dyDescent="0.55000000000000004">
      <c r="A20" s="2">
        <v>163</v>
      </c>
      <c r="B20" s="2">
        <f t="shared" si="0"/>
        <v>48</v>
      </c>
      <c r="C20" s="2">
        <v>52</v>
      </c>
      <c r="D20" s="2">
        <f t="shared" si="0"/>
        <v>48</v>
      </c>
    </row>
    <row r="21" spans="1:4" x14ac:dyDescent="0.55000000000000004">
      <c r="A21" s="2">
        <v>175</v>
      </c>
      <c r="B21" s="2">
        <f t="shared" si="0"/>
        <v>15</v>
      </c>
      <c r="C21" s="2">
        <v>75</v>
      </c>
      <c r="D21" s="2">
        <f t="shared" si="0"/>
        <v>7</v>
      </c>
    </row>
    <row r="22" spans="1:4" x14ac:dyDescent="0.55000000000000004">
      <c r="A22" s="2">
        <v>167</v>
      </c>
      <c r="B22" s="2">
        <f t="shared" si="0"/>
        <v>41</v>
      </c>
      <c r="C22" s="2">
        <v>53</v>
      </c>
      <c r="D22" s="2">
        <f t="shared" si="0"/>
        <v>46</v>
      </c>
    </row>
    <row r="23" spans="1:4" x14ac:dyDescent="0.55000000000000004">
      <c r="A23" s="2">
        <v>172</v>
      </c>
      <c r="B23" s="2">
        <f t="shared" si="0"/>
        <v>25</v>
      </c>
      <c r="C23" s="2">
        <v>62</v>
      </c>
      <c r="D23" s="2">
        <f t="shared" si="0"/>
        <v>31</v>
      </c>
    </row>
    <row r="24" spans="1:4" x14ac:dyDescent="0.55000000000000004">
      <c r="A24" s="2">
        <v>173</v>
      </c>
      <c r="B24" s="2">
        <f t="shared" si="0"/>
        <v>21</v>
      </c>
      <c r="C24" s="2">
        <v>69</v>
      </c>
      <c r="D24" s="2">
        <f t="shared" si="0"/>
        <v>22</v>
      </c>
    </row>
    <row r="25" spans="1:4" x14ac:dyDescent="0.55000000000000004">
      <c r="A25" s="2">
        <v>173</v>
      </c>
      <c r="B25" s="2">
        <f t="shared" si="0"/>
        <v>21</v>
      </c>
      <c r="C25" s="2">
        <v>62</v>
      </c>
      <c r="D25" s="2">
        <f t="shared" si="0"/>
        <v>31</v>
      </c>
    </row>
    <row r="26" spans="1:4" x14ac:dyDescent="0.55000000000000004">
      <c r="A26" s="2">
        <v>165</v>
      </c>
      <c r="B26" s="2">
        <f t="shared" si="0"/>
        <v>45</v>
      </c>
      <c r="C26" s="2">
        <v>65</v>
      </c>
      <c r="D26" s="2">
        <f t="shared" si="0"/>
        <v>27</v>
      </c>
    </row>
    <row r="27" spans="1:4" x14ac:dyDescent="0.55000000000000004">
      <c r="A27" s="2">
        <v>170</v>
      </c>
      <c r="B27" s="2">
        <f t="shared" si="0"/>
        <v>30</v>
      </c>
      <c r="C27" s="2">
        <v>70</v>
      </c>
      <c r="D27" s="2">
        <f t="shared" si="0"/>
        <v>15</v>
      </c>
    </row>
    <row r="28" spans="1:4" x14ac:dyDescent="0.55000000000000004">
      <c r="A28" s="2">
        <v>177</v>
      </c>
      <c r="B28" s="2">
        <f t="shared" si="0"/>
        <v>10</v>
      </c>
      <c r="C28" s="2">
        <v>70</v>
      </c>
      <c r="D28" s="2">
        <f t="shared" si="0"/>
        <v>15</v>
      </c>
    </row>
    <row r="29" spans="1:4" x14ac:dyDescent="0.55000000000000004">
      <c r="A29" s="2">
        <v>181</v>
      </c>
      <c r="B29" s="2">
        <f t="shared" si="0"/>
        <v>3</v>
      </c>
      <c r="C29" s="2">
        <v>78</v>
      </c>
      <c r="D29" s="2">
        <f t="shared" si="0"/>
        <v>5</v>
      </c>
    </row>
    <row r="30" spans="1:4" x14ac:dyDescent="0.55000000000000004">
      <c r="A30" s="2">
        <v>170</v>
      </c>
      <c r="B30" s="2">
        <f t="shared" si="0"/>
        <v>30</v>
      </c>
      <c r="C30" s="2">
        <v>56</v>
      </c>
      <c r="D30" s="2">
        <f t="shared" si="0"/>
        <v>39</v>
      </c>
    </row>
    <row r="31" spans="1:4" x14ac:dyDescent="0.55000000000000004">
      <c r="A31" s="2">
        <v>175</v>
      </c>
      <c r="B31" s="2">
        <f t="shared" si="0"/>
        <v>15</v>
      </c>
      <c r="C31" s="2">
        <v>55</v>
      </c>
      <c r="D31" s="2">
        <f t="shared" si="0"/>
        <v>42</v>
      </c>
    </row>
    <row r="32" spans="1:4" x14ac:dyDescent="0.55000000000000004">
      <c r="A32" s="2">
        <v>166</v>
      </c>
      <c r="B32" s="2">
        <f t="shared" si="0"/>
        <v>44</v>
      </c>
      <c r="C32" s="2">
        <v>53</v>
      </c>
      <c r="D32" s="2">
        <f t="shared" si="0"/>
        <v>46</v>
      </c>
    </row>
    <row r="33" spans="1:4" x14ac:dyDescent="0.55000000000000004">
      <c r="A33" s="2">
        <v>178</v>
      </c>
      <c r="B33" s="2">
        <f t="shared" si="0"/>
        <v>8</v>
      </c>
      <c r="C33" s="2">
        <v>72</v>
      </c>
      <c r="D33" s="2">
        <f t="shared" si="0"/>
        <v>12</v>
      </c>
    </row>
    <row r="34" spans="1:4" x14ac:dyDescent="0.55000000000000004">
      <c r="A34" s="2">
        <v>170</v>
      </c>
      <c r="B34" s="2">
        <f t="shared" si="0"/>
        <v>30</v>
      </c>
      <c r="C34" s="2">
        <v>60</v>
      </c>
      <c r="D34" s="2">
        <f t="shared" si="0"/>
        <v>34</v>
      </c>
    </row>
    <row r="35" spans="1:4" x14ac:dyDescent="0.55000000000000004">
      <c r="A35" s="2">
        <v>177</v>
      </c>
      <c r="B35" s="2">
        <f t="shared" si="0"/>
        <v>10</v>
      </c>
      <c r="C35" s="2">
        <v>70</v>
      </c>
      <c r="D35" s="2">
        <f t="shared" si="0"/>
        <v>15</v>
      </c>
    </row>
    <row r="36" spans="1:4" x14ac:dyDescent="0.55000000000000004">
      <c r="A36" s="2">
        <v>169</v>
      </c>
      <c r="B36" s="2">
        <f t="shared" si="0"/>
        <v>38</v>
      </c>
      <c r="C36" s="2">
        <v>68</v>
      </c>
      <c r="D36" s="2">
        <f t="shared" si="0"/>
        <v>23</v>
      </c>
    </row>
    <row r="37" spans="1:4" x14ac:dyDescent="0.55000000000000004">
      <c r="A37" s="2">
        <v>185</v>
      </c>
      <c r="B37" s="2">
        <f t="shared" si="0"/>
        <v>1</v>
      </c>
      <c r="C37" s="2">
        <v>72</v>
      </c>
      <c r="D37" s="2">
        <f t="shared" si="0"/>
        <v>12</v>
      </c>
    </row>
    <row r="38" spans="1:4" x14ac:dyDescent="0.55000000000000004">
      <c r="A38" s="2">
        <v>158</v>
      </c>
      <c r="B38" s="2">
        <f t="shared" si="0"/>
        <v>50</v>
      </c>
      <c r="C38" s="2">
        <v>55</v>
      </c>
      <c r="D38" s="2">
        <f t="shared" si="0"/>
        <v>42</v>
      </c>
    </row>
    <row r="39" spans="1:4" x14ac:dyDescent="0.55000000000000004">
      <c r="A39" s="2">
        <v>173</v>
      </c>
      <c r="B39" s="2">
        <f t="shared" si="0"/>
        <v>21</v>
      </c>
      <c r="C39" s="2">
        <v>60</v>
      </c>
      <c r="D39" s="2">
        <f t="shared" si="0"/>
        <v>34</v>
      </c>
    </row>
    <row r="40" spans="1:4" x14ac:dyDescent="0.55000000000000004">
      <c r="A40" s="2">
        <v>177</v>
      </c>
      <c r="B40" s="2">
        <f t="shared" si="0"/>
        <v>10</v>
      </c>
      <c r="C40" s="2">
        <v>78</v>
      </c>
      <c r="D40" s="2">
        <f t="shared" si="0"/>
        <v>5</v>
      </c>
    </row>
    <row r="41" spans="1:4" x14ac:dyDescent="0.55000000000000004">
      <c r="A41" s="2">
        <v>170</v>
      </c>
      <c r="B41" s="2">
        <f t="shared" si="0"/>
        <v>30</v>
      </c>
      <c r="C41" s="2">
        <v>60</v>
      </c>
      <c r="D41" s="2">
        <f t="shared" si="0"/>
        <v>34</v>
      </c>
    </row>
    <row r="42" spans="1:4" x14ac:dyDescent="0.55000000000000004">
      <c r="A42" s="2">
        <v>172</v>
      </c>
      <c r="B42" s="2">
        <f t="shared" si="0"/>
        <v>25</v>
      </c>
      <c r="C42" s="2">
        <v>64</v>
      </c>
      <c r="D42" s="2">
        <f t="shared" si="0"/>
        <v>28</v>
      </c>
    </row>
    <row r="43" spans="1:4" x14ac:dyDescent="0.55000000000000004">
      <c r="A43" s="2">
        <v>180</v>
      </c>
      <c r="B43" s="2">
        <f t="shared" si="0"/>
        <v>5</v>
      </c>
      <c r="C43" s="2">
        <v>67</v>
      </c>
      <c r="D43" s="2">
        <f t="shared" si="0"/>
        <v>24</v>
      </c>
    </row>
    <row r="44" spans="1:4" x14ac:dyDescent="0.55000000000000004">
      <c r="A44" s="2">
        <v>181</v>
      </c>
      <c r="B44" s="2">
        <f t="shared" si="0"/>
        <v>3</v>
      </c>
      <c r="C44" s="2">
        <v>80</v>
      </c>
      <c r="D44" s="2">
        <f t="shared" si="0"/>
        <v>2</v>
      </c>
    </row>
    <row r="45" spans="1:4" x14ac:dyDescent="0.55000000000000004">
      <c r="A45" s="2">
        <v>177</v>
      </c>
      <c r="B45" s="2">
        <f t="shared" si="0"/>
        <v>10</v>
      </c>
      <c r="C45" s="2">
        <v>73</v>
      </c>
      <c r="D45" s="2">
        <f t="shared" si="0"/>
        <v>10</v>
      </c>
    </row>
    <row r="46" spans="1:4" x14ac:dyDescent="0.55000000000000004">
      <c r="A46" s="2">
        <v>173</v>
      </c>
      <c r="B46" s="2">
        <f t="shared" si="0"/>
        <v>21</v>
      </c>
      <c r="C46" s="2">
        <v>64</v>
      </c>
      <c r="D46" s="2">
        <f t="shared" si="0"/>
        <v>28</v>
      </c>
    </row>
    <row r="47" spans="1:4" x14ac:dyDescent="0.55000000000000004">
      <c r="A47" s="2">
        <v>171</v>
      </c>
      <c r="B47" s="2">
        <f t="shared" si="0"/>
        <v>28</v>
      </c>
      <c r="C47" s="2">
        <v>57</v>
      </c>
      <c r="D47" s="2">
        <f t="shared" si="0"/>
        <v>38</v>
      </c>
    </row>
    <row r="48" spans="1:4" x14ac:dyDescent="0.55000000000000004">
      <c r="A48" s="2">
        <v>168</v>
      </c>
      <c r="B48" s="2">
        <f t="shared" si="0"/>
        <v>40</v>
      </c>
      <c r="C48" s="2">
        <v>55</v>
      </c>
      <c r="D48" s="2">
        <f t="shared" si="0"/>
        <v>42</v>
      </c>
    </row>
    <row r="49" spans="1:4" x14ac:dyDescent="0.55000000000000004">
      <c r="A49" s="2">
        <v>178</v>
      </c>
      <c r="B49" s="2">
        <f t="shared" si="0"/>
        <v>8</v>
      </c>
      <c r="C49" s="2">
        <v>72</v>
      </c>
      <c r="D49" s="2">
        <f t="shared" si="0"/>
        <v>12</v>
      </c>
    </row>
    <row r="50" spans="1:4" x14ac:dyDescent="0.55000000000000004">
      <c r="A50" s="2">
        <v>170</v>
      </c>
      <c r="B50" s="2">
        <f t="shared" si="0"/>
        <v>30</v>
      </c>
      <c r="C50" s="2">
        <v>56</v>
      </c>
      <c r="D50" s="2">
        <f t="shared" si="0"/>
        <v>39</v>
      </c>
    </row>
    <row r="51" spans="1:4" x14ac:dyDescent="0.55000000000000004">
      <c r="A51" s="2">
        <v>171</v>
      </c>
      <c r="B51" s="2">
        <f t="shared" si="0"/>
        <v>28</v>
      </c>
      <c r="C51" s="2">
        <v>73</v>
      </c>
      <c r="D51" s="2">
        <f t="shared" si="0"/>
        <v>10</v>
      </c>
    </row>
  </sheetData>
  <phoneticPr fontId="2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r:id="rId1"/>
  <headerFooter>
    <oddHeader>&amp;C&amp;"Arial,太字"&amp;12&amp;U&amp;A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4"/>
  <sheetViews>
    <sheetView workbookViewId="0"/>
  </sheetViews>
  <sheetFormatPr defaultColWidth="8.83203125" defaultRowHeight="14" x14ac:dyDescent="0.55000000000000004"/>
  <cols>
    <col min="1" max="6" width="11.58203125" style="6" customWidth="1"/>
    <col min="7" max="7" width="5.6640625" style="2" customWidth="1"/>
    <col min="8" max="9" width="12.6640625" style="2" customWidth="1"/>
    <col min="10" max="16384" width="8.83203125" style="2"/>
  </cols>
  <sheetData>
    <row r="1" spans="1:10" ht="19.25" customHeight="1" thickBot="1" x14ac:dyDescent="0.6">
      <c r="A1" s="46" t="s">
        <v>48</v>
      </c>
      <c r="H1" s="4"/>
    </row>
    <row r="2" spans="1:10" ht="19.25" customHeight="1" x14ac:dyDescent="0.55000000000000004">
      <c r="A2" s="54" t="s">
        <v>45</v>
      </c>
      <c r="B2" s="55">
        <v>0</v>
      </c>
      <c r="C2" s="55">
        <v>1</v>
      </c>
      <c r="D2" s="60" t="s">
        <v>19</v>
      </c>
      <c r="E2" s="56" t="s">
        <v>46</v>
      </c>
    </row>
    <row r="3" spans="1:10" ht="19.25" customHeight="1" x14ac:dyDescent="0.55000000000000004">
      <c r="A3" s="57">
        <v>1</v>
      </c>
      <c r="B3" s="74">
        <v>0.15</v>
      </c>
      <c r="C3" s="74">
        <v>0.15</v>
      </c>
      <c r="D3" s="75">
        <f>B3+C3</f>
        <v>0.3</v>
      </c>
      <c r="E3" s="58">
        <f>A3^2</f>
        <v>1</v>
      </c>
      <c r="H3" s="4" t="s">
        <v>3</v>
      </c>
      <c r="I3" s="78">
        <f>SUMPRODUCT(A3:A5,D3:D5)</f>
        <v>2</v>
      </c>
    </row>
    <row r="4" spans="1:10" ht="19.25" customHeight="1" x14ac:dyDescent="0.55000000000000004">
      <c r="A4" s="57">
        <v>2</v>
      </c>
      <c r="B4" s="74">
        <v>0.1</v>
      </c>
      <c r="C4" s="74">
        <v>0.3</v>
      </c>
      <c r="D4" s="75">
        <f t="shared" ref="D4:D5" si="0">B4+C4</f>
        <v>0.4</v>
      </c>
      <c r="E4" s="58">
        <f>A4^2</f>
        <v>4</v>
      </c>
      <c r="H4" s="4" t="s">
        <v>6</v>
      </c>
      <c r="I4" s="74">
        <f>SUMPRODUCT(D3:D5,E3:E5)-I3^2</f>
        <v>0.59999999999999964</v>
      </c>
    </row>
    <row r="5" spans="1:10" ht="19.25" customHeight="1" x14ac:dyDescent="0.55000000000000004">
      <c r="A5" s="57">
        <v>3</v>
      </c>
      <c r="B5" s="74">
        <v>0.15</v>
      </c>
      <c r="C5" s="74">
        <v>0.15</v>
      </c>
      <c r="D5" s="75">
        <f t="shared" si="0"/>
        <v>0.3</v>
      </c>
      <c r="E5" s="58">
        <f>A5^2</f>
        <v>9</v>
      </c>
      <c r="H5" s="4" t="s">
        <v>4</v>
      </c>
      <c r="I5" s="81">
        <f>C6</f>
        <v>0.6</v>
      </c>
      <c r="J5" s="53"/>
    </row>
    <row r="6" spans="1:10" ht="19.25" customHeight="1" thickBot="1" x14ac:dyDescent="0.6">
      <c r="A6" s="26" t="s">
        <v>18</v>
      </c>
      <c r="B6" s="76">
        <f>SUM(B3:B5)</f>
        <v>0.4</v>
      </c>
      <c r="C6" s="76">
        <f t="shared" ref="C6:D6" si="1">SUM(C3:C5)</f>
        <v>0.6</v>
      </c>
      <c r="D6" s="77">
        <f t="shared" si="1"/>
        <v>1</v>
      </c>
      <c r="E6" s="59" t="s">
        <v>47</v>
      </c>
      <c r="H6" s="4" t="s">
        <v>7</v>
      </c>
      <c r="I6" s="81">
        <f>B6*C6</f>
        <v>0.24</v>
      </c>
    </row>
    <row r="7" spans="1:10" ht="19.25" customHeight="1" x14ac:dyDescent="0.55000000000000004">
      <c r="B7" s="3"/>
      <c r="C7" s="3"/>
      <c r="D7" s="3"/>
      <c r="E7" s="3"/>
      <c r="F7" s="3"/>
    </row>
    <row r="8" spans="1:10" ht="19.25" customHeight="1" thickBot="1" x14ac:dyDescent="0.6">
      <c r="A8" s="46" t="s">
        <v>38</v>
      </c>
      <c r="H8" s="4"/>
    </row>
    <row r="9" spans="1:10" ht="19.25" customHeight="1" x14ac:dyDescent="0.55000000000000004">
      <c r="A9" s="54" t="s">
        <v>45</v>
      </c>
      <c r="B9" s="55">
        <v>0</v>
      </c>
      <c r="C9" s="61">
        <v>1</v>
      </c>
      <c r="H9" s="4"/>
    </row>
    <row r="10" spans="1:10" ht="19.25" customHeight="1" x14ac:dyDescent="0.55000000000000004">
      <c r="A10" s="57">
        <v>1</v>
      </c>
      <c r="B10" s="52">
        <f>$A10*B$9</f>
        <v>0</v>
      </c>
      <c r="C10" s="62">
        <f t="shared" ref="C10:C12" si="2">$A10*C$9</f>
        <v>1</v>
      </c>
      <c r="D10" s="3"/>
      <c r="E10" s="3"/>
      <c r="F10" s="3"/>
      <c r="H10" s="4" t="s">
        <v>5</v>
      </c>
      <c r="I10" s="80">
        <f>SUMPRODUCT(B3:C5,B10:C12)-I3*I5</f>
        <v>0</v>
      </c>
    </row>
    <row r="11" spans="1:10" ht="19.25" customHeight="1" x14ac:dyDescent="0.55000000000000004">
      <c r="A11" s="57">
        <v>2</v>
      </c>
      <c r="B11" s="52">
        <f t="shared" ref="B11:B12" si="3">$A11*B$9</f>
        <v>0</v>
      </c>
      <c r="C11" s="62">
        <f t="shared" si="2"/>
        <v>2</v>
      </c>
      <c r="D11" s="3"/>
      <c r="E11" s="3"/>
      <c r="F11" s="3"/>
      <c r="H11" s="4" t="s">
        <v>8</v>
      </c>
      <c r="I11" s="79">
        <f>I10/SQRT(I4*I6)</f>
        <v>0</v>
      </c>
    </row>
    <row r="12" spans="1:10" ht="19.25" customHeight="1" thickBot="1" x14ac:dyDescent="0.6">
      <c r="A12" s="63">
        <v>3</v>
      </c>
      <c r="B12" s="64">
        <f t="shared" si="3"/>
        <v>0</v>
      </c>
      <c r="C12" s="65">
        <f t="shared" si="2"/>
        <v>3</v>
      </c>
      <c r="D12" s="3"/>
      <c r="E12" s="3"/>
      <c r="F12" s="3"/>
      <c r="H12" s="4"/>
      <c r="I12" s="51"/>
    </row>
    <row r="13" spans="1:10" ht="19.25" customHeight="1" x14ac:dyDescent="0.55000000000000004">
      <c r="B13" s="3"/>
      <c r="C13" s="3"/>
      <c r="D13" s="3"/>
      <c r="E13" s="3"/>
      <c r="F13" s="3"/>
    </row>
    <row r="14" spans="1:10" ht="19.25" customHeight="1" thickBot="1" x14ac:dyDescent="0.6">
      <c r="A14" s="7" t="s">
        <v>49</v>
      </c>
    </row>
    <row r="15" spans="1:10" ht="19.25" customHeight="1" x14ac:dyDescent="0.55000000000000004">
      <c r="A15" s="54" t="s">
        <v>45</v>
      </c>
      <c r="B15" s="55">
        <v>0</v>
      </c>
      <c r="C15" s="55">
        <v>1</v>
      </c>
      <c r="D15" s="86" t="s">
        <v>10</v>
      </c>
      <c r="E15" s="86" t="s">
        <v>65</v>
      </c>
      <c r="F15" s="60" t="s">
        <v>61</v>
      </c>
      <c r="H15" s="4" t="s">
        <v>9</v>
      </c>
      <c r="I15" s="81">
        <f>SUMPRODUCT(D3:D5,D16:D18)</f>
        <v>0.6</v>
      </c>
    </row>
    <row r="16" spans="1:10" ht="19.25" customHeight="1" x14ac:dyDescent="0.55000000000000004">
      <c r="A16" s="57">
        <v>1</v>
      </c>
      <c r="B16" s="74">
        <f>B3/$D3</f>
        <v>0.5</v>
      </c>
      <c r="C16" s="74">
        <f t="shared" ref="C16:C18" si="4">C3/$D3</f>
        <v>0.5</v>
      </c>
      <c r="D16" s="87">
        <f>C16</f>
        <v>0.5</v>
      </c>
      <c r="E16" s="87">
        <f>D16^2</f>
        <v>0.25</v>
      </c>
      <c r="F16" s="89">
        <f>B16*C16</f>
        <v>0.25</v>
      </c>
    </row>
    <row r="17" spans="1:9" ht="19.25" customHeight="1" x14ac:dyDescent="0.55000000000000004">
      <c r="A17" s="57">
        <v>2</v>
      </c>
      <c r="B17" s="74">
        <f t="shared" ref="B17" si="5">B4/$D4</f>
        <v>0.25</v>
      </c>
      <c r="C17" s="74">
        <f t="shared" si="4"/>
        <v>0.74999999999999989</v>
      </c>
      <c r="D17" s="87">
        <f t="shared" ref="D17:D18" si="6">C17</f>
        <v>0.74999999999999989</v>
      </c>
      <c r="E17" s="87">
        <f t="shared" ref="E17:E18" si="7">D17^2</f>
        <v>0.56249999999999978</v>
      </c>
      <c r="F17" s="75">
        <f t="shared" ref="F17:F18" si="8">B17*C17</f>
        <v>0.18749999999999997</v>
      </c>
      <c r="H17" s="4" t="s">
        <v>62</v>
      </c>
      <c r="I17" s="90">
        <f>SUMPRODUCT(E16:E18,D3:D5)-I15^2</f>
        <v>1.4999999999999958E-2</v>
      </c>
    </row>
    <row r="18" spans="1:9" ht="19.25" customHeight="1" thickBot="1" x14ac:dyDescent="0.6">
      <c r="A18" s="63">
        <v>3</v>
      </c>
      <c r="B18" s="82">
        <f t="shared" ref="B18" si="9">B5/$D5</f>
        <v>0.5</v>
      </c>
      <c r="C18" s="82">
        <f t="shared" si="4"/>
        <v>0.5</v>
      </c>
      <c r="D18" s="88">
        <f t="shared" si="6"/>
        <v>0.5</v>
      </c>
      <c r="E18" s="88">
        <f t="shared" si="7"/>
        <v>0.25</v>
      </c>
      <c r="F18" s="83">
        <f t="shared" si="8"/>
        <v>0.25</v>
      </c>
      <c r="H18" s="4" t="s">
        <v>63</v>
      </c>
      <c r="I18" s="81">
        <f>SUMPRODUCT(F16:F18,D3:D5)</f>
        <v>0.22499999999999998</v>
      </c>
    </row>
    <row r="19" spans="1:9" ht="19.25" customHeight="1" thickBot="1" x14ac:dyDescent="0.6">
      <c r="A19" s="2"/>
      <c r="B19" s="3"/>
      <c r="C19" s="3"/>
      <c r="H19" s="4" t="s">
        <v>64</v>
      </c>
      <c r="I19" s="91">
        <f>SUM(I17:I18)</f>
        <v>0.23999999999999994</v>
      </c>
    </row>
    <row r="20" spans="1:9" ht="19" customHeight="1" thickTop="1" x14ac:dyDescent="0.55000000000000004">
      <c r="A20" s="7"/>
    </row>
    <row r="22" spans="1:9" x14ac:dyDescent="0.55000000000000004">
      <c r="A22" s="52"/>
    </row>
    <row r="23" spans="1:9" x14ac:dyDescent="0.55000000000000004">
      <c r="A23" s="52"/>
    </row>
    <row r="24" spans="1:9" x14ac:dyDescent="0.55000000000000004">
      <c r="A24" s="5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&amp;C&amp;"Arial,太字"&amp;12&amp;U&amp;A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workbookViewId="0">
      <selection activeCell="M12" sqref="M12"/>
    </sheetView>
  </sheetViews>
  <sheetFormatPr defaultColWidth="8.83203125" defaultRowHeight="14" x14ac:dyDescent="0.55000000000000004"/>
  <cols>
    <col min="1" max="16384" width="8.83203125" style="2"/>
  </cols>
  <sheetData>
    <row r="1" spans="1:5" ht="20.399999999999999" customHeight="1" x14ac:dyDescent="0.55000000000000004">
      <c r="A1" s="4" t="s">
        <v>1</v>
      </c>
      <c r="B1" s="2">
        <v>2500</v>
      </c>
    </row>
    <row r="2" spans="1:5" ht="20.399999999999999" customHeight="1" x14ac:dyDescent="0.55000000000000004">
      <c r="A2" s="4" t="s">
        <v>0</v>
      </c>
      <c r="B2" s="2">
        <v>1E-3</v>
      </c>
    </row>
    <row r="3" spans="1:5" ht="20.399999999999999" customHeight="1" x14ac:dyDescent="0.55000000000000004">
      <c r="A3" s="4" t="s">
        <v>58</v>
      </c>
      <c r="B3" s="2">
        <f>B1*B2</f>
        <v>2.5</v>
      </c>
    </row>
    <row r="4" spans="1:5" ht="20.399999999999999" customHeight="1" thickBot="1" x14ac:dyDescent="0.6"/>
    <row r="5" spans="1:5" ht="20.399999999999999" customHeight="1" thickBot="1" x14ac:dyDescent="0.6">
      <c r="A5" s="39" t="s">
        <v>2</v>
      </c>
      <c r="B5" s="40">
        <v>0</v>
      </c>
      <c r="C5" s="40">
        <v>1</v>
      </c>
      <c r="D5" s="40">
        <v>2</v>
      </c>
      <c r="E5" s="41" t="s">
        <v>68</v>
      </c>
    </row>
    <row r="6" spans="1:5" ht="20.399999999999999" customHeight="1" thickTop="1" x14ac:dyDescent="0.55000000000000004">
      <c r="A6" s="42" t="s">
        <v>36</v>
      </c>
      <c r="B6" s="43">
        <f>COMBIN($B$1,B5)*$B$2^B5*(1-$B$2)^($B$1-B5)</f>
        <v>8.1982388107848428E-2</v>
      </c>
      <c r="C6" s="43">
        <f t="shared" ref="C6:D6" si="0">COMBIN($B$1,C5)*$B$2^C5*(1-$B$2)^($B$1-C5)</f>
        <v>0.20516113140102207</v>
      </c>
      <c r="D6" s="43">
        <f t="shared" si="0"/>
        <v>0.2566054391247018</v>
      </c>
      <c r="E6" s="44">
        <f>1-SUM(B6:D6)</f>
        <v>0.45625104136642769</v>
      </c>
    </row>
    <row r="7" spans="1:5" ht="20.399999999999999" customHeight="1" thickBot="1" x14ac:dyDescent="0.6">
      <c r="A7" s="5" t="s">
        <v>37</v>
      </c>
      <c r="B7" s="15">
        <f>$B$3^B5*EXP(-$B$3)/FACT(B5)</f>
        <v>8.20849986238988E-2</v>
      </c>
      <c r="C7" s="15">
        <f t="shared" ref="C7:D7" si="1">$B$3^C5*EXP(-$B$3)/FACT(C5)</f>
        <v>0.20521249655974699</v>
      </c>
      <c r="D7" s="15">
        <f t="shared" si="1"/>
        <v>0.25651562069968376</v>
      </c>
      <c r="E7" s="45">
        <f>1-SUM(B7:D7)</f>
        <v>0.45618688411667052</v>
      </c>
    </row>
  </sheetData>
  <phoneticPr fontId="2"/>
  <printOptions horizontalCentered="1"/>
  <pageMargins left="0.31496062992125984" right="0.31496062992125984" top="1.1417322834645669" bottom="0.35433070866141736" header="0.31496062992125984" footer="0.31496062992125984"/>
  <pageSetup paperSize="9" scale="125" orientation="landscape" r:id="rId1"/>
  <headerFooter>
    <oddHeader>&amp;C&amp;"Arial,太字"&amp;14&amp;U&amp;A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tabSelected="1" workbookViewId="0">
      <selection activeCell="K8" sqref="K8"/>
    </sheetView>
  </sheetViews>
  <sheetFormatPr defaultRowHeight="18" x14ac:dyDescent="0.55000000000000004"/>
  <cols>
    <col min="1" max="1" width="3.6640625" style="69" customWidth="1"/>
    <col min="6" max="6" width="8.83203125" customWidth="1"/>
  </cols>
  <sheetData>
    <row r="1" spans="1:6" x14ac:dyDescent="0.55000000000000004">
      <c r="B1" s="67" t="s">
        <v>50</v>
      </c>
      <c r="C1" s="66">
        <v>22</v>
      </c>
    </row>
    <row r="2" spans="1:6" x14ac:dyDescent="0.55000000000000004">
      <c r="B2" s="67" t="s">
        <v>51</v>
      </c>
      <c r="C2" s="66">
        <v>5</v>
      </c>
    </row>
    <row r="4" spans="1:6" x14ac:dyDescent="0.55000000000000004">
      <c r="A4" s="70" t="s">
        <v>55</v>
      </c>
      <c r="B4" s="6" t="s">
        <v>52</v>
      </c>
      <c r="C4" s="2">
        <v>20</v>
      </c>
      <c r="D4" s="2">
        <v>25</v>
      </c>
    </row>
    <row r="5" spans="1:6" ht="18.5" thickBot="1" x14ac:dyDescent="0.6">
      <c r="B5" s="6" t="s">
        <v>53</v>
      </c>
      <c r="C5" s="51">
        <f>(C4-$C$1)/$C$2</f>
        <v>-0.4</v>
      </c>
      <c r="D5" s="51">
        <f>(D4-$C$1)/$C$2</f>
        <v>0.6</v>
      </c>
    </row>
    <row r="6" spans="1:6" ht="18.5" thickBot="1" x14ac:dyDescent="0.6">
      <c r="B6" s="68" t="s">
        <v>54</v>
      </c>
      <c r="C6" s="51">
        <f>NORMSDIST(C5)</f>
        <v>0.34457825838967576</v>
      </c>
      <c r="D6" s="51">
        <f>NORMSDIST(D5)</f>
        <v>0.72574688224992645</v>
      </c>
      <c r="F6" s="36">
        <f>D6-C6</f>
        <v>0.38116862386025069</v>
      </c>
    </row>
    <row r="7" spans="1:6" ht="18.5" thickBot="1" x14ac:dyDescent="0.6">
      <c r="C7" s="2"/>
    </row>
    <row r="8" spans="1:6" ht="18.5" thickBot="1" x14ac:dyDescent="0.6">
      <c r="A8" s="72" t="s">
        <v>56</v>
      </c>
      <c r="B8" s="6" t="s">
        <v>52</v>
      </c>
      <c r="C8" s="71">
        <f>C1+C2*C9</f>
        <v>28.407757827723003</v>
      </c>
      <c r="D8" s="84" t="s">
        <v>59</v>
      </c>
    </row>
    <row r="9" spans="1:6" x14ac:dyDescent="0.55000000000000004">
      <c r="B9" s="6" t="s">
        <v>53</v>
      </c>
      <c r="C9" s="51">
        <f>NORMSINV(C10)</f>
        <v>1.2815515655446006</v>
      </c>
      <c r="D9" s="85" t="s">
        <v>60</v>
      </c>
    </row>
    <row r="10" spans="1:6" x14ac:dyDescent="0.55000000000000004">
      <c r="B10" s="68" t="s">
        <v>54</v>
      </c>
      <c r="C10" s="51">
        <f>1-F10</f>
        <v>0.9</v>
      </c>
      <c r="D10" s="73"/>
      <c r="E10" s="73"/>
      <c r="F10" s="51">
        <v>0.1</v>
      </c>
    </row>
    <row r="12" spans="1:6" x14ac:dyDescent="0.55000000000000004">
      <c r="A12" s="72" t="s">
        <v>57</v>
      </c>
      <c r="B12" s="6" t="s">
        <v>52</v>
      </c>
      <c r="C12" s="2">
        <v>30</v>
      </c>
    </row>
    <row r="13" spans="1:6" ht="18.5" thickBot="1" x14ac:dyDescent="0.6">
      <c r="B13" s="6" t="s">
        <v>53</v>
      </c>
      <c r="C13" s="51">
        <f>(C12-$C$1)/$C$2</f>
        <v>1.6</v>
      </c>
    </row>
    <row r="14" spans="1:6" ht="18.5" thickBot="1" x14ac:dyDescent="0.6">
      <c r="B14" s="68" t="s">
        <v>54</v>
      </c>
      <c r="C14" s="51">
        <f>NORMSDIST(C13)</f>
        <v>0.94520070830044201</v>
      </c>
      <c r="F14" s="36">
        <f>1-C14</f>
        <v>5.4799291699557995E-2</v>
      </c>
    </row>
  </sheetData>
  <phoneticPr fontId="2"/>
  <printOptions horizontalCentered="1"/>
  <pageMargins left="0.70866141732283472" right="0.70866141732283472" top="1.1417322834645669" bottom="0.74803149606299213" header="0.31496062992125984" footer="0.31496062992125984"/>
  <pageSetup paperSize="9" scale="125" orientation="landscape" r:id="rId1"/>
  <headerFooter>
    <oddHeader>&amp;C&amp;"Arial,太字"&amp;12&amp;U&amp;A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Q2-1</vt:lpstr>
      <vt:lpstr>Q2-2</vt:lpstr>
      <vt:lpstr>Q2-3</vt:lpstr>
      <vt:lpstr>Q2-4</vt:lpstr>
      <vt:lpstr>Q2-5</vt:lpstr>
      <vt:lpstr>'Q2-1'!Print_Area</vt:lpstr>
      <vt:lpstr>'Q2-2'!Print_Area</vt:lpstr>
      <vt:lpstr>'Q2-3'!Print_Area</vt:lpstr>
      <vt:lpstr>'Q2-4'!Print_Area</vt:lpstr>
      <vt:lpstr>'Q2-5'!Print_Area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Masayuki Hirukawa</dc:creator>
  <cp:lastModifiedBy>Masayuki Hirukawa</cp:lastModifiedBy>
  <cp:lastPrinted>2025-10-15T01:18:24Z</cp:lastPrinted>
  <dcterms:created xsi:type="dcterms:W3CDTF">2018-04-27T00:29:15Z</dcterms:created>
  <dcterms:modified xsi:type="dcterms:W3CDTF">2025-10-15T01:18:53Z</dcterms:modified>
</cp:coreProperties>
</file>